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D:\OneDrive - Pontificia Universidad Javeriana\Informacion\Desktop\"/>
    </mc:Choice>
  </mc:AlternateContent>
  <xr:revisionPtr revIDLastSave="4" documentId="8_{E1906C84-AD3C-475E-86B0-6FB11AEBF6DA}" xr6:coauthVersionLast="36" xr6:coauthVersionMax="47" xr10:uidLastSave="{003B6C51-11F5-4DCF-9DD9-0DFC87D36A8B}"/>
  <bookViews>
    <workbookView xWindow="0" yWindow="0" windowWidth="28800" windowHeight="12110" tabRatio="795" xr2:uid="{00000000-000D-0000-FFFF-FFFF00000000}"/>
  </bookViews>
  <sheets>
    <sheet name="Contenido" sheetId="15" r:id="rId1"/>
    <sheet name="Valores matrículas 2022 - 2023" sheetId="14" r:id="rId2"/>
    <sheet name="Otros conceptos 2022 - 2023" sheetId="8" r:id="rId3"/>
  </sheets>
  <definedNames>
    <definedName name="_xlnm._FilterDatabase" localSheetId="1" hidden="1">'Valores matrículas 2022 - 2023'!$A$10:$AA$10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4" l="1"/>
  <c r="J13" i="14" l="1"/>
  <c r="H13" i="14"/>
  <c r="O255" i="14"/>
  <c r="S255" i="14"/>
  <c r="T255" i="14" s="1"/>
  <c r="U255" i="14" s="1"/>
  <c r="P255" i="14"/>
  <c r="Q255" i="14" s="1"/>
  <c r="R255" i="14" s="1"/>
  <c r="F255" i="14"/>
  <c r="H255" i="14" s="1"/>
  <c r="V255" i="14" l="1"/>
  <c r="P99" i="14"/>
  <c r="F297" i="14" l="1"/>
  <c r="O281" i="14" l="1"/>
  <c r="S281" i="14"/>
  <c r="T281" i="14" s="1"/>
  <c r="U281" i="14" s="1"/>
  <c r="P281" i="14"/>
  <c r="Q281" i="14" s="1"/>
  <c r="R281" i="14" s="1"/>
  <c r="F281" i="14"/>
  <c r="H281" i="14" s="1"/>
  <c r="V281" i="14" l="1"/>
  <c r="L90" i="14"/>
  <c r="K90" i="14"/>
  <c r="O39" i="14"/>
  <c r="O38" i="14"/>
  <c r="O95" i="14" l="1"/>
  <c r="S96" i="14"/>
  <c r="T96" i="14" s="1"/>
  <c r="U96" i="14" s="1"/>
  <c r="S97" i="14"/>
  <c r="T97" i="14" s="1"/>
  <c r="U97" i="14" s="1"/>
  <c r="O99" i="14"/>
  <c r="O100" i="14"/>
  <c r="S101" i="14"/>
  <c r="T101" i="14" s="1"/>
  <c r="U101" i="14" s="1"/>
  <c r="S102" i="14"/>
  <c r="T102" i="14" s="1"/>
  <c r="U102" i="14" s="1"/>
  <c r="O103" i="14"/>
  <c r="O104" i="14"/>
  <c r="S105" i="14"/>
  <c r="T105" i="14" s="1"/>
  <c r="U105" i="14" s="1"/>
  <c r="O106" i="14"/>
  <c r="O107" i="14"/>
  <c r="S108" i="14"/>
  <c r="T108" i="14" s="1"/>
  <c r="U108" i="14" s="1"/>
  <c r="S110" i="14"/>
  <c r="T110" i="14" s="1"/>
  <c r="U110" i="14" s="1"/>
  <c r="O111" i="14"/>
  <c r="O112" i="14"/>
  <c r="S113" i="14"/>
  <c r="T113" i="14" s="1"/>
  <c r="U113" i="14" s="1"/>
  <c r="S114" i="14"/>
  <c r="T114" i="14" s="1"/>
  <c r="U114" i="14" s="1"/>
  <c r="O115" i="14"/>
  <c r="S116" i="14"/>
  <c r="T116" i="14" s="1"/>
  <c r="U116" i="14" s="1"/>
  <c r="S117" i="14"/>
  <c r="T117" i="14" s="1"/>
  <c r="U117" i="14" s="1"/>
  <c r="O118" i="14"/>
  <c r="O119" i="14"/>
  <c r="S120" i="14"/>
  <c r="T120" i="14" s="1"/>
  <c r="U120" i="14" s="1"/>
  <c r="O121" i="14"/>
  <c r="O122" i="14"/>
  <c r="S123" i="14"/>
  <c r="T123" i="14" s="1"/>
  <c r="U123" i="14" s="1"/>
  <c r="S124" i="14"/>
  <c r="T124" i="14" s="1"/>
  <c r="U124" i="14" s="1"/>
  <c r="O125" i="14"/>
  <c r="S126" i="14"/>
  <c r="T126" i="14" s="1"/>
  <c r="U126" i="14" s="1"/>
  <c r="S127" i="14"/>
  <c r="T127" i="14" s="1"/>
  <c r="U127" i="14" s="1"/>
  <c r="O128" i="14"/>
  <c r="O129" i="14"/>
  <c r="S130" i="14"/>
  <c r="T130" i="14" s="1"/>
  <c r="U130" i="14" s="1"/>
  <c r="O131" i="14"/>
  <c r="O132" i="14"/>
  <c r="S133" i="14"/>
  <c r="T133" i="14" s="1"/>
  <c r="U133" i="14" s="1"/>
  <c r="S134" i="14"/>
  <c r="T134" i="14" s="1"/>
  <c r="U134" i="14" s="1"/>
  <c r="O135" i="14"/>
  <c r="O136" i="14"/>
  <c r="S138" i="14"/>
  <c r="T138" i="14" s="1"/>
  <c r="U138" i="14" s="1"/>
  <c r="S139" i="14"/>
  <c r="T139" i="14" s="1"/>
  <c r="U139" i="14" s="1"/>
  <c r="O140" i="14"/>
  <c r="O141" i="14"/>
  <c r="S142" i="14"/>
  <c r="T142" i="14" s="1"/>
  <c r="U142" i="14" s="1"/>
  <c r="S144" i="14"/>
  <c r="T144" i="14" s="1"/>
  <c r="U144" i="14" s="1"/>
  <c r="O145" i="14"/>
  <c r="O146" i="14"/>
  <c r="S147" i="14"/>
  <c r="T147" i="14" s="1"/>
  <c r="U147" i="14" s="1"/>
  <c r="S148" i="14"/>
  <c r="T148" i="14" s="1"/>
  <c r="U148" i="14" s="1"/>
  <c r="O149" i="14"/>
  <c r="O150" i="14"/>
  <c r="S151" i="14"/>
  <c r="T151" i="14" s="1"/>
  <c r="U151" i="14" s="1"/>
  <c r="S152" i="14"/>
  <c r="T152" i="14" s="1"/>
  <c r="U152" i="14" s="1"/>
  <c r="O154" i="14"/>
  <c r="O155" i="14"/>
  <c r="S156" i="14"/>
  <c r="T156" i="14" s="1"/>
  <c r="U156" i="14" s="1"/>
  <c r="S157" i="14"/>
  <c r="T157" i="14" s="1"/>
  <c r="U157" i="14" s="1"/>
  <c r="O158" i="14"/>
  <c r="O159" i="14"/>
  <c r="S160" i="14"/>
  <c r="T160" i="14" s="1"/>
  <c r="U160" i="14" s="1"/>
  <c r="S162" i="14"/>
  <c r="T162" i="14" s="1"/>
  <c r="U162" i="14" s="1"/>
  <c r="O164" i="14"/>
  <c r="O165" i="14"/>
  <c r="O166" i="14"/>
  <c r="S167" i="14"/>
  <c r="T167" i="14" s="1"/>
  <c r="U167" i="14" s="1"/>
  <c r="S168" i="14"/>
  <c r="T168" i="14" s="1"/>
  <c r="U168" i="14" s="1"/>
  <c r="S170" i="14"/>
  <c r="T170" i="14" s="1"/>
  <c r="U170" i="14" s="1"/>
  <c r="O172" i="14"/>
  <c r="O173" i="14"/>
  <c r="O174" i="14"/>
  <c r="S175" i="14"/>
  <c r="T175" i="14" s="1"/>
  <c r="U175" i="14" s="1"/>
  <c r="S177" i="14"/>
  <c r="T177" i="14" s="1"/>
  <c r="U177" i="14" s="1"/>
  <c r="S179" i="14"/>
  <c r="T179" i="14" s="1"/>
  <c r="U179" i="14" s="1"/>
  <c r="O181" i="14"/>
  <c r="O182" i="14"/>
  <c r="S183" i="14"/>
  <c r="T183" i="14" s="1"/>
  <c r="U183" i="14" s="1"/>
  <c r="S184" i="14"/>
  <c r="T184" i="14" s="1"/>
  <c r="U184" i="14" s="1"/>
  <c r="S187" i="14"/>
  <c r="T187" i="14" s="1"/>
  <c r="U187" i="14" s="1"/>
  <c r="O190" i="14"/>
  <c r="O191" i="14"/>
  <c r="O192" i="14"/>
  <c r="S193" i="14"/>
  <c r="T193" i="14" s="1"/>
  <c r="U193" i="14" s="1"/>
  <c r="S194" i="14"/>
  <c r="T194" i="14" s="1"/>
  <c r="U194" i="14" s="1"/>
  <c r="S196" i="14"/>
  <c r="T196" i="14" s="1"/>
  <c r="U196" i="14" s="1"/>
  <c r="O199" i="14"/>
  <c r="S200" i="14"/>
  <c r="T200" i="14" s="1"/>
  <c r="U200" i="14" s="1"/>
  <c r="S201" i="14"/>
  <c r="T201" i="14" s="1"/>
  <c r="U201" i="14" s="1"/>
  <c r="S203" i="14"/>
  <c r="T203" i="14" s="1"/>
  <c r="U203" i="14" s="1"/>
  <c r="O205" i="14"/>
  <c r="O207" i="14"/>
  <c r="O208" i="14"/>
  <c r="S209" i="14"/>
  <c r="T209" i="14" s="1"/>
  <c r="U209" i="14" s="1"/>
  <c r="S210" i="14"/>
  <c r="T210" i="14" s="1"/>
  <c r="U210" i="14" s="1"/>
  <c r="S211" i="14"/>
  <c r="T211" i="14" s="1"/>
  <c r="U211" i="14" s="1"/>
  <c r="O213" i="14"/>
  <c r="O215" i="14"/>
  <c r="O216" i="14"/>
  <c r="S217" i="14"/>
  <c r="T217" i="14" s="1"/>
  <c r="U217" i="14" s="1"/>
  <c r="S218" i="14"/>
  <c r="T218" i="14" s="1"/>
  <c r="U218" i="14" s="1"/>
  <c r="S219" i="14"/>
  <c r="T219" i="14" s="1"/>
  <c r="U219" i="14" s="1"/>
  <c r="O221" i="14"/>
  <c r="O224" i="14"/>
  <c r="O225" i="14"/>
  <c r="S226" i="14"/>
  <c r="T226" i="14" s="1"/>
  <c r="U226" i="14" s="1"/>
  <c r="S227" i="14"/>
  <c r="T227" i="14" s="1"/>
  <c r="U227" i="14" s="1"/>
  <c r="S228" i="14"/>
  <c r="T228" i="14" s="1"/>
  <c r="U228" i="14" s="1"/>
  <c r="O231" i="14"/>
  <c r="O232" i="14"/>
  <c r="S233" i="14"/>
  <c r="T233" i="14" s="1"/>
  <c r="U233" i="14" s="1"/>
  <c r="S234" i="14"/>
  <c r="T234" i="14" s="1"/>
  <c r="U234" i="14" s="1"/>
  <c r="O236" i="14"/>
  <c r="O238" i="14"/>
  <c r="O239" i="14"/>
  <c r="S240" i="14"/>
  <c r="T240" i="14" s="1"/>
  <c r="U240" i="14" s="1"/>
  <c r="S241" i="14"/>
  <c r="T241" i="14" s="1"/>
  <c r="U241" i="14" s="1"/>
  <c r="S242" i="14"/>
  <c r="T242" i="14" s="1"/>
  <c r="U242" i="14" s="1"/>
  <c r="O244" i="14"/>
  <c r="O246" i="14"/>
  <c r="O247" i="14"/>
  <c r="S248" i="14"/>
  <c r="T248" i="14" s="1"/>
  <c r="U248" i="14" s="1"/>
  <c r="S249" i="14"/>
  <c r="T249" i="14" s="1"/>
  <c r="U249" i="14" s="1"/>
  <c r="O251" i="14"/>
  <c r="O253" i="14"/>
  <c r="O254" i="14"/>
  <c r="S256" i="14"/>
  <c r="T256" i="14" s="1"/>
  <c r="U256" i="14" s="1"/>
  <c r="S257" i="14"/>
  <c r="T257" i="14" s="1"/>
  <c r="U257" i="14" s="1"/>
  <c r="S258" i="14"/>
  <c r="T258" i="14" s="1"/>
  <c r="U258" i="14" s="1"/>
  <c r="O260" i="14"/>
  <c r="O262" i="14"/>
  <c r="O263" i="14"/>
  <c r="S264" i="14"/>
  <c r="T264" i="14" s="1"/>
  <c r="U264" i="14" s="1"/>
  <c r="S265" i="14"/>
  <c r="T265" i="14" s="1"/>
  <c r="U265" i="14" s="1"/>
  <c r="O266" i="14"/>
  <c r="O267" i="14"/>
  <c r="S270" i="14"/>
  <c r="T270" i="14" s="1"/>
  <c r="U270" i="14" s="1"/>
  <c r="O272" i="14"/>
  <c r="O273" i="14"/>
  <c r="S274" i="14"/>
  <c r="T274" i="14" s="1"/>
  <c r="U274" i="14" s="1"/>
  <c r="S275" i="14"/>
  <c r="T275" i="14" s="1"/>
  <c r="U275" i="14" s="1"/>
  <c r="S277" i="14"/>
  <c r="T277" i="14" s="1"/>
  <c r="U277" i="14" s="1"/>
  <c r="O279" i="14"/>
  <c r="O280" i="14"/>
  <c r="O283" i="14"/>
  <c r="S284" i="14"/>
  <c r="T284" i="14" s="1"/>
  <c r="U284" i="14" s="1"/>
  <c r="S285" i="14"/>
  <c r="T285" i="14" s="1"/>
  <c r="U285" i="14" s="1"/>
  <c r="S288" i="14"/>
  <c r="T288" i="14" s="1"/>
  <c r="U288" i="14" s="1"/>
  <c r="O290" i="14"/>
  <c r="O291" i="14"/>
  <c r="O296" i="14"/>
  <c r="O297" i="14"/>
  <c r="O298" i="14"/>
  <c r="S299" i="14"/>
  <c r="T299" i="14" s="1"/>
  <c r="U299" i="14" s="1"/>
  <c r="S301" i="14"/>
  <c r="T301" i="14" s="1"/>
  <c r="U301" i="14" s="1"/>
  <c r="S303" i="14"/>
  <c r="T303" i="14" s="1"/>
  <c r="U303" i="14" s="1"/>
  <c r="O305" i="14"/>
  <c r="O306" i="14"/>
  <c r="S308" i="14"/>
  <c r="T308" i="14" s="1"/>
  <c r="U308" i="14" s="1"/>
  <c r="O312" i="14"/>
  <c r="S313" i="14"/>
  <c r="T313" i="14" s="1"/>
  <c r="U313" i="14" s="1"/>
  <c r="S314" i="14"/>
  <c r="T314" i="14" s="1"/>
  <c r="U314" i="14" s="1"/>
  <c r="P315" i="14"/>
  <c r="Q315" i="14" s="1"/>
  <c r="R315" i="14" s="1"/>
  <c r="S315" i="14"/>
  <c r="T315" i="14" s="1"/>
  <c r="U315" i="14" s="1"/>
  <c r="S317" i="14"/>
  <c r="T317" i="14" s="1"/>
  <c r="U317" i="14" s="1"/>
  <c r="S318" i="14"/>
  <c r="T318" i="14" s="1"/>
  <c r="U318" i="14" s="1"/>
  <c r="S319" i="14"/>
  <c r="T319" i="14" s="1"/>
  <c r="U319" i="14" s="1"/>
  <c r="P320" i="14"/>
  <c r="Q320" i="14" s="1"/>
  <c r="R320" i="14" s="1"/>
  <c r="S320" i="14"/>
  <c r="T320" i="14" s="1"/>
  <c r="U320" i="14" s="1"/>
  <c r="S322" i="14"/>
  <c r="T322" i="14" s="1"/>
  <c r="U322" i="14" s="1"/>
  <c r="S324" i="14"/>
  <c r="T324" i="14" s="1"/>
  <c r="U324" i="14" s="1"/>
  <c r="O94" i="14"/>
  <c r="S16" i="14"/>
  <c r="T16" i="14" s="1"/>
  <c r="U16" i="14" s="1"/>
  <c r="S17" i="14"/>
  <c r="T17" i="14" s="1"/>
  <c r="U17" i="14" s="1"/>
  <c r="P18" i="14"/>
  <c r="Q18" i="14" s="1"/>
  <c r="R18" i="14" s="1"/>
  <c r="O18" i="14"/>
  <c r="S20" i="14"/>
  <c r="T20" i="14" s="1"/>
  <c r="U20" i="14" s="1"/>
  <c r="S21" i="14"/>
  <c r="T21" i="14" s="1"/>
  <c r="U21" i="14" s="1"/>
  <c r="P22" i="14"/>
  <c r="Q22" i="14" s="1"/>
  <c r="R22" i="14" s="1"/>
  <c r="O22" i="14"/>
  <c r="S24" i="14"/>
  <c r="T24" i="14" s="1"/>
  <c r="U24" i="14" s="1"/>
  <c r="S25" i="14"/>
  <c r="T25" i="14" s="1"/>
  <c r="U25" i="14" s="1"/>
  <c r="S26" i="14"/>
  <c r="T26" i="14" s="1"/>
  <c r="U26" i="14" s="1"/>
  <c r="P27" i="14"/>
  <c r="Q27" i="14" s="1"/>
  <c r="R27" i="14" s="1"/>
  <c r="O27" i="14"/>
  <c r="S28" i="14"/>
  <c r="T28" i="14" s="1"/>
  <c r="U28" i="14" s="1"/>
  <c r="S29" i="14"/>
  <c r="T29" i="14" s="1"/>
  <c r="U29" i="14" s="1"/>
  <c r="S30" i="14"/>
  <c r="T30" i="14" s="1"/>
  <c r="U30" i="14" s="1"/>
  <c r="P31" i="14"/>
  <c r="Q31" i="14" s="1"/>
  <c r="R31" i="14" s="1"/>
  <c r="O31" i="14"/>
  <c r="S32" i="14"/>
  <c r="T32" i="14" s="1"/>
  <c r="U32" i="14" s="1"/>
  <c r="S34" i="14"/>
  <c r="T34" i="14" s="1"/>
  <c r="U34" i="14" s="1"/>
  <c r="S35" i="14"/>
  <c r="T35" i="14" s="1"/>
  <c r="U35" i="14" s="1"/>
  <c r="P36" i="14"/>
  <c r="Q36" i="14" s="1"/>
  <c r="R36" i="14" s="1"/>
  <c r="O36" i="14"/>
  <c r="S39" i="14"/>
  <c r="T39" i="14" s="1"/>
  <c r="U39" i="14" s="1"/>
  <c r="S41" i="14"/>
  <c r="T41" i="14" s="1"/>
  <c r="U41" i="14" s="1"/>
  <c r="P43" i="14"/>
  <c r="Q43" i="14" s="1"/>
  <c r="R43" i="14" s="1"/>
  <c r="O43" i="14"/>
  <c r="S44" i="14"/>
  <c r="T44" i="14" s="1"/>
  <c r="U44" i="14" s="1"/>
  <c r="S45" i="14"/>
  <c r="T45" i="14" s="1"/>
  <c r="U45" i="14" s="1"/>
  <c r="S47" i="14"/>
  <c r="T47" i="14" s="1"/>
  <c r="U47" i="14" s="1"/>
  <c r="P48" i="14"/>
  <c r="Q48" i="14" s="1"/>
  <c r="R48" i="14" s="1"/>
  <c r="O48" i="14"/>
  <c r="S49" i="14"/>
  <c r="T49" i="14" s="1"/>
  <c r="U49" i="14" s="1"/>
  <c r="S50" i="14"/>
  <c r="T50" i="14" s="1"/>
  <c r="U50" i="14" s="1"/>
  <c r="S52" i="14"/>
  <c r="T52" i="14" s="1"/>
  <c r="U52" i="14" s="1"/>
  <c r="P53" i="14"/>
  <c r="Q53" i="14" s="1"/>
  <c r="R53" i="14" s="1"/>
  <c r="O53" i="14"/>
  <c r="S55" i="14"/>
  <c r="T55" i="14" s="1"/>
  <c r="U55" i="14" s="1"/>
  <c r="S56" i="14"/>
  <c r="T56" i="14" s="1"/>
  <c r="U56" i="14" s="1"/>
  <c r="P57" i="14"/>
  <c r="Q57" i="14" s="1"/>
  <c r="R57" i="14" s="1"/>
  <c r="O57" i="14"/>
  <c r="S59" i="14"/>
  <c r="T59" i="14" s="1"/>
  <c r="U59" i="14" s="1"/>
  <c r="S60" i="14"/>
  <c r="T60" i="14" s="1"/>
  <c r="U60" i="14" s="1"/>
  <c r="P61" i="14"/>
  <c r="Q61" i="14" s="1"/>
  <c r="R61" i="14" s="1"/>
  <c r="O61" i="14"/>
  <c r="S62" i="14"/>
  <c r="T62" i="14" s="1"/>
  <c r="U62" i="14" s="1"/>
  <c r="S64" i="14"/>
  <c r="T64" i="14" s="1"/>
  <c r="U64" i="14" s="1"/>
  <c r="S65" i="14"/>
  <c r="T65" i="14" s="1"/>
  <c r="U65" i="14" s="1"/>
  <c r="P66" i="14"/>
  <c r="Q66" i="14" s="1"/>
  <c r="R66" i="14" s="1"/>
  <c r="O66" i="14"/>
  <c r="S68" i="14"/>
  <c r="T68" i="14" s="1"/>
  <c r="U68" i="14" s="1"/>
  <c r="S70" i="14"/>
  <c r="T70" i="14" s="1"/>
  <c r="U70" i="14" s="1"/>
  <c r="S72" i="14"/>
  <c r="T72" i="14" s="1"/>
  <c r="U72" i="14" s="1"/>
  <c r="P73" i="14"/>
  <c r="Q73" i="14" s="1"/>
  <c r="R73" i="14" s="1"/>
  <c r="O73" i="14"/>
  <c r="S75" i="14"/>
  <c r="T75" i="14" s="1"/>
  <c r="U75" i="14" s="1"/>
  <c r="S77" i="14"/>
  <c r="T77" i="14" s="1"/>
  <c r="U77" i="14" s="1"/>
  <c r="P79" i="14"/>
  <c r="Q79" i="14" s="1"/>
  <c r="R79" i="14" s="1"/>
  <c r="O79" i="14"/>
  <c r="S80" i="14"/>
  <c r="T80" i="14" s="1"/>
  <c r="U80" i="14" s="1"/>
  <c r="S81" i="14"/>
  <c r="T81" i="14" s="1"/>
  <c r="U81" i="14" s="1"/>
  <c r="P84" i="14"/>
  <c r="Q84" i="14" s="1"/>
  <c r="R84" i="14" s="1"/>
  <c r="O84" i="14"/>
  <c r="S85" i="14"/>
  <c r="T85" i="14" s="1"/>
  <c r="U85" i="14" s="1"/>
  <c r="S86" i="14"/>
  <c r="T86" i="14" s="1"/>
  <c r="U86" i="14" s="1"/>
  <c r="P88" i="14"/>
  <c r="Q88" i="14" s="1"/>
  <c r="R88" i="14" s="1"/>
  <c r="O88" i="14"/>
  <c r="S89" i="14"/>
  <c r="T89" i="14" s="1"/>
  <c r="U89" i="14" s="1"/>
  <c r="D90" i="14"/>
  <c r="N325" i="14"/>
  <c r="M325" i="14"/>
  <c r="L325" i="14"/>
  <c r="K325" i="14"/>
  <c r="D325" i="14"/>
  <c r="P324" i="14"/>
  <c r="Q324" i="14" s="1"/>
  <c r="R324" i="14" s="1"/>
  <c r="F324" i="14"/>
  <c r="P322" i="14"/>
  <c r="Q322" i="14" s="1"/>
  <c r="R322" i="14" s="1"/>
  <c r="F322" i="14"/>
  <c r="O320" i="14"/>
  <c r="F320" i="14"/>
  <c r="P319" i="14"/>
  <c r="Q319" i="14" s="1"/>
  <c r="R319" i="14" s="1"/>
  <c r="O319" i="14"/>
  <c r="F319" i="14"/>
  <c r="P318" i="14"/>
  <c r="Q318" i="14" s="1"/>
  <c r="R318" i="14" s="1"/>
  <c r="O318" i="14"/>
  <c r="F318" i="14"/>
  <c r="H318" i="14" s="1"/>
  <c r="P317" i="14"/>
  <c r="Q317" i="14" s="1"/>
  <c r="R317" i="14" s="1"/>
  <c r="F317" i="14"/>
  <c r="J317" i="14" s="1"/>
  <c r="O315" i="14"/>
  <c r="F315" i="14"/>
  <c r="J315" i="14" s="1"/>
  <c r="P314" i="14"/>
  <c r="Q314" i="14" s="1"/>
  <c r="R314" i="14" s="1"/>
  <c r="O314" i="14"/>
  <c r="F314" i="14"/>
  <c r="J314" i="14" s="1"/>
  <c r="P313" i="14"/>
  <c r="Q313" i="14" s="1"/>
  <c r="R313" i="14" s="1"/>
  <c r="F313" i="14"/>
  <c r="J313" i="14" s="1"/>
  <c r="S312" i="14"/>
  <c r="T312" i="14" s="1"/>
  <c r="U312" i="14" s="1"/>
  <c r="P312" i="14"/>
  <c r="Q312" i="14" s="1"/>
  <c r="R312" i="14" s="1"/>
  <c r="F312" i="14"/>
  <c r="J312" i="14" s="1"/>
  <c r="P310" i="14"/>
  <c r="Q310" i="14" s="1"/>
  <c r="R310" i="14" s="1"/>
  <c r="F310" i="14"/>
  <c r="J310" i="14" s="1"/>
  <c r="P309" i="14"/>
  <c r="Q309" i="14" s="1"/>
  <c r="R309" i="14" s="1"/>
  <c r="F309" i="14"/>
  <c r="P308" i="14"/>
  <c r="Q308" i="14" s="1"/>
  <c r="R308" i="14" s="1"/>
  <c r="O308" i="14"/>
  <c r="F308" i="14"/>
  <c r="P307" i="14"/>
  <c r="Q307" i="14" s="1"/>
  <c r="R307" i="14" s="1"/>
  <c r="F307" i="14"/>
  <c r="J307" i="14" s="1"/>
  <c r="P306" i="14"/>
  <c r="Q306" i="14" s="1"/>
  <c r="R306" i="14" s="1"/>
  <c r="F306" i="14"/>
  <c r="J306" i="14" s="1"/>
  <c r="P305" i="14"/>
  <c r="Q305" i="14" s="1"/>
  <c r="R305" i="14" s="1"/>
  <c r="F305" i="14"/>
  <c r="H305" i="14" s="1"/>
  <c r="P304" i="14"/>
  <c r="Q304" i="14" s="1"/>
  <c r="R304" i="14" s="1"/>
  <c r="F304" i="14"/>
  <c r="H304" i="14" s="1"/>
  <c r="P303" i="14"/>
  <c r="Q303" i="14" s="1"/>
  <c r="R303" i="14" s="1"/>
  <c r="F303" i="14"/>
  <c r="J303" i="14" s="1"/>
  <c r="P302" i="14"/>
  <c r="Q302" i="14" s="1"/>
  <c r="R302" i="14" s="1"/>
  <c r="F302" i="14"/>
  <c r="J302" i="14" s="1"/>
  <c r="P301" i="14"/>
  <c r="Q301" i="14" s="1"/>
  <c r="R301" i="14" s="1"/>
  <c r="F301" i="14"/>
  <c r="P299" i="14"/>
  <c r="Q299" i="14" s="1"/>
  <c r="R299" i="14" s="1"/>
  <c r="F299" i="14"/>
  <c r="P298" i="14"/>
  <c r="Q298" i="14" s="1"/>
  <c r="R298" i="14" s="1"/>
  <c r="F298" i="14"/>
  <c r="J298" i="14" s="1"/>
  <c r="P297" i="14"/>
  <c r="Q297" i="14" s="1"/>
  <c r="R297" i="14" s="1"/>
  <c r="J297" i="14"/>
  <c r="P296" i="14"/>
  <c r="Q296" i="14" s="1"/>
  <c r="R296" i="14" s="1"/>
  <c r="F296" i="14"/>
  <c r="J296" i="14" s="1"/>
  <c r="P294" i="14"/>
  <c r="Q294" i="14" s="1"/>
  <c r="R294" i="14" s="1"/>
  <c r="F294" i="14"/>
  <c r="H294" i="14" s="1"/>
  <c r="P293" i="14"/>
  <c r="Q293" i="14" s="1"/>
  <c r="R293" i="14" s="1"/>
  <c r="F293" i="14"/>
  <c r="H293" i="14" s="1"/>
  <c r="P292" i="14"/>
  <c r="Q292" i="14" s="1"/>
  <c r="R292" i="14" s="1"/>
  <c r="F292" i="14"/>
  <c r="H292" i="14" s="1"/>
  <c r="S291" i="14"/>
  <c r="T291" i="14" s="1"/>
  <c r="U291" i="14" s="1"/>
  <c r="P291" i="14"/>
  <c r="Q291" i="14" s="1"/>
  <c r="R291" i="14" s="1"/>
  <c r="F291" i="14"/>
  <c r="H291" i="14" s="1"/>
  <c r="S290" i="14"/>
  <c r="T290" i="14" s="1"/>
  <c r="U290" i="14" s="1"/>
  <c r="P290" i="14"/>
  <c r="Q290" i="14" s="1"/>
  <c r="R290" i="14" s="1"/>
  <c r="F290" i="14"/>
  <c r="H290" i="14" s="1"/>
  <c r="P289" i="14"/>
  <c r="Q289" i="14" s="1"/>
  <c r="R289" i="14" s="1"/>
  <c r="F289" i="14"/>
  <c r="H289" i="14" s="1"/>
  <c r="P288" i="14"/>
  <c r="Q288" i="14" s="1"/>
  <c r="R288" i="14" s="1"/>
  <c r="O288" i="14"/>
  <c r="F288" i="14"/>
  <c r="P286" i="14"/>
  <c r="Q286" i="14" s="1"/>
  <c r="R286" i="14" s="1"/>
  <c r="F286" i="14"/>
  <c r="J286" i="14" s="1"/>
  <c r="P285" i="14"/>
  <c r="Q285" i="14" s="1"/>
  <c r="R285" i="14" s="1"/>
  <c r="F285" i="14"/>
  <c r="J285" i="14" s="1"/>
  <c r="P284" i="14"/>
  <c r="Q284" i="14" s="1"/>
  <c r="R284" i="14" s="1"/>
  <c r="F284" i="14"/>
  <c r="J284" i="14" s="1"/>
  <c r="P283" i="14"/>
  <c r="Q283" i="14" s="1"/>
  <c r="R283" i="14" s="1"/>
  <c r="F283" i="14"/>
  <c r="P280" i="14"/>
  <c r="Q280" i="14" s="1"/>
  <c r="R280" i="14" s="1"/>
  <c r="F280" i="14"/>
  <c r="H280" i="14" s="1"/>
  <c r="P279" i="14"/>
  <c r="Q279" i="14" s="1"/>
  <c r="R279" i="14" s="1"/>
  <c r="F279" i="14"/>
  <c r="H279" i="14" s="1"/>
  <c r="P278" i="14"/>
  <c r="Q278" i="14" s="1"/>
  <c r="R278" i="14" s="1"/>
  <c r="F278" i="14"/>
  <c r="H278" i="14" s="1"/>
  <c r="P277" i="14"/>
  <c r="Q277" i="14" s="1"/>
  <c r="R277" i="14" s="1"/>
  <c r="F277" i="14"/>
  <c r="H277" i="14" s="1"/>
  <c r="P276" i="14"/>
  <c r="Q276" i="14" s="1"/>
  <c r="R276" i="14" s="1"/>
  <c r="F276" i="14"/>
  <c r="H276" i="14" s="1"/>
  <c r="P275" i="14"/>
  <c r="Q275" i="14" s="1"/>
  <c r="R275" i="14" s="1"/>
  <c r="F275" i="14"/>
  <c r="H275" i="14" s="1"/>
  <c r="P274" i="14"/>
  <c r="Q274" i="14" s="1"/>
  <c r="R274" i="14" s="1"/>
  <c r="F274" i="14"/>
  <c r="H274" i="14" s="1"/>
  <c r="P273" i="14"/>
  <c r="Q273" i="14" s="1"/>
  <c r="R273" i="14" s="1"/>
  <c r="F273" i="14"/>
  <c r="H273" i="14" s="1"/>
  <c r="P272" i="14"/>
  <c r="Q272" i="14" s="1"/>
  <c r="R272" i="14" s="1"/>
  <c r="F272" i="14"/>
  <c r="H272" i="14" s="1"/>
  <c r="P271" i="14"/>
  <c r="Q271" i="14" s="1"/>
  <c r="R271" i="14" s="1"/>
  <c r="F271" i="14"/>
  <c r="H271" i="14" s="1"/>
  <c r="P270" i="14"/>
  <c r="Q270" i="14" s="1"/>
  <c r="R270" i="14" s="1"/>
  <c r="F270" i="14"/>
  <c r="H270" i="14" s="1"/>
  <c r="P269" i="14"/>
  <c r="Q269" i="14" s="1"/>
  <c r="R269" i="14" s="1"/>
  <c r="F269" i="14"/>
  <c r="H269" i="14" s="1"/>
  <c r="P268" i="14"/>
  <c r="Q268" i="14" s="1"/>
  <c r="R268" i="14" s="1"/>
  <c r="O268" i="14"/>
  <c r="F268" i="14"/>
  <c r="H268" i="14" s="1"/>
  <c r="P267" i="14"/>
  <c r="Q267" i="14" s="1"/>
  <c r="R267" i="14" s="1"/>
  <c r="F267" i="14"/>
  <c r="H267" i="14" s="1"/>
  <c r="P266" i="14"/>
  <c r="Q266" i="14" s="1"/>
  <c r="R266" i="14" s="1"/>
  <c r="F266" i="14"/>
  <c r="H266" i="14" s="1"/>
  <c r="P265" i="14"/>
  <c r="Q265" i="14" s="1"/>
  <c r="R265" i="14" s="1"/>
  <c r="F265" i="14"/>
  <c r="H265" i="14" s="1"/>
  <c r="P264" i="14"/>
  <c r="Q264" i="14" s="1"/>
  <c r="R264" i="14" s="1"/>
  <c r="F264" i="14"/>
  <c r="H264" i="14" s="1"/>
  <c r="P263" i="14"/>
  <c r="Q263" i="14" s="1"/>
  <c r="R263" i="14" s="1"/>
  <c r="F263" i="14"/>
  <c r="H263" i="14" s="1"/>
  <c r="P262" i="14"/>
  <c r="Q262" i="14" s="1"/>
  <c r="R262" i="14" s="1"/>
  <c r="F262" i="14"/>
  <c r="H262" i="14" s="1"/>
  <c r="P261" i="14"/>
  <c r="Q261" i="14" s="1"/>
  <c r="R261" i="14" s="1"/>
  <c r="F261" i="14"/>
  <c r="H261" i="14" s="1"/>
  <c r="S260" i="14"/>
  <c r="T260" i="14" s="1"/>
  <c r="U260" i="14" s="1"/>
  <c r="P260" i="14"/>
  <c r="Q260" i="14" s="1"/>
  <c r="R260" i="14" s="1"/>
  <c r="F260" i="14"/>
  <c r="H260" i="14" s="1"/>
  <c r="P259" i="14"/>
  <c r="Q259" i="14" s="1"/>
  <c r="R259" i="14" s="1"/>
  <c r="F259" i="14"/>
  <c r="H259" i="14" s="1"/>
  <c r="P258" i="14"/>
  <c r="Q258" i="14" s="1"/>
  <c r="R258" i="14" s="1"/>
  <c r="O258" i="14"/>
  <c r="F258" i="14"/>
  <c r="H258" i="14" s="1"/>
  <c r="P257" i="14"/>
  <c r="Q257" i="14" s="1"/>
  <c r="R257" i="14" s="1"/>
  <c r="O257" i="14"/>
  <c r="F257" i="14"/>
  <c r="H257" i="14" s="1"/>
  <c r="P256" i="14"/>
  <c r="Q256" i="14" s="1"/>
  <c r="R256" i="14" s="1"/>
  <c r="O256" i="14"/>
  <c r="F256" i="14"/>
  <c r="H256" i="14" s="1"/>
  <c r="P254" i="14"/>
  <c r="Q254" i="14" s="1"/>
  <c r="R254" i="14" s="1"/>
  <c r="F254" i="14"/>
  <c r="H254" i="14" s="1"/>
  <c r="P253" i="14"/>
  <c r="Q253" i="14" s="1"/>
  <c r="R253" i="14" s="1"/>
  <c r="F253" i="14"/>
  <c r="H253" i="14" s="1"/>
  <c r="P252" i="14"/>
  <c r="Q252" i="14" s="1"/>
  <c r="R252" i="14" s="1"/>
  <c r="F252" i="14"/>
  <c r="H252" i="14" s="1"/>
  <c r="P251" i="14"/>
  <c r="Q251" i="14" s="1"/>
  <c r="R251" i="14" s="1"/>
  <c r="F251" i="14"/>
  <c r="H251" i="14" s="1"/>
  <c r="P250" i="14"/>
  <c r="Q250" i="14" s="1"/>
  <c r="R250" i="14" s="1"/>
  <c r="F250" i="14"/>
  <c r="H250" i="14" s="1"/>
  <c r="P249" i="14"/>
  <c r="Q249" i="14" s="1"/>
  <c r="R249" i="14" s="1"/>
  <c r="F249" i="14"/>
  <c r="H249" i="14" s="1"/>
  <c r="P248" i="14"/>
  <c r="Q248" i="14" s="1"/>
  <c r="R248" i="14" s="1"/>
  <c r="F248" i="14"/>
  <c r="H248" i="14" s="1"/>
  <c r="P247" i="14"/>
  <c r="Q247" i="14" s="1"/>
  <c r="R247" i="14" s="1"/>
  <c r="F247" i="14"/>
  <c r="H247" i="14" s="1"/>
  <c r="P246" i="14"/>
  <c r="Q246" i="14" s="1"/>
  <c r="R246" i="14" s="1"/>
  <c r="F246" i="14"/>
  <c r="H246" i="14" s="1"/>
  <c r="P245" i="14"/>
  <c r="Q245" i="14" s="1"/>
  <c r="R245" i="14" s="1"/>
  <c r="F245" i="14"/>
  <c r="H245" i="14" s="1"/>
  <c r="S244" i="14"/>
  <c r="T244" i="14" s="1"/>
  <c r="U244" i="14" s="1"/>
  <c r="P244" i="14"/>
  <c r="Q244" i="14" s="1"/>
  <c r="R244" i="14" s="1"/>
  <c r="F244" i="14"/>
  <c r="H244" i="14" s="1"/>
  <c r="P243" i="14"/>
  <c r="Q243" i="14" s="1"/>
  <c r="R243" i="14" s="1"/>
  <c r="F243" i="14"/>
  <c r="H243" i="14" s="1"/>
  <c r="P242" i="14"/>
  <c r="Q242" i="14" s="1"/>
  <c r="R242" i="14" s="1"/>
  <c r="O242" i="14"/>
  <c r="F242" i="14"/>
  <c r="H242" i="14" s="1"/>
  <c r="P241" i="14"/>
  <c r="Q241" i="14" s="1"/>
  <c r="R241" i="14" s="1"/>
  <c r="O241" i="14"/>
  <c r="F241" i="14"/>
  <c r="H241" i="14" s="1"/>
  <c r="P240" i="14"/>
  <c r="Q240" i="14" s="1"/>
  <c r="R240" i="14" s="1"/>
  <c r="O240" i="14"/>
  <c r="F240" i="14"/>
  <c r="H240" i="14" s="1"/>
  <c r="P239" i="14"/>
  <c r="Q239" i="14" s="1"/>
  <c r="R239" i="14" s="1"/>
  <c r="F239" i="14"/>
  <c r="H239" i="14" s="1"/>
  <c r="P238" i="14"/>
  <c r="Q238" i="14" s="1"/>
  <c r="R238" i="14" s="1"/>
  <c r="F238" i="14"/>
  <c r="H238" i="14" s="1"/>
  <c r="P237" i="14"/>
  <c r="Q237" i="14" s="1"/>
  <c r="R237" i="14" s="1"/>
  <c r="F237" i="14"/>
  <c r="H237" i="14" s="1"/>
  <c r="P236" i="14"/>
  <c r="Q236" i="14" s="1"/>
  <c r="R236" i="14" s="1"/>
  <c r="F236" i="14"/>
  <c r="H236" i="14" s="1"/>
  <c r="P235" i="14"/>
  <c r="Q235" i="14" s="1"/>
  <c r="R235" i="14" s="1"/>
  <c r="F235" i="14"/>
  <c r="H235" i="14" s="1"/>
  <c r="P234" i="14"/>
  <c r="Q234" i="14" s="1"/>
  <c r="R234" i="14" s="1"/>
  <c r="F234" i="14"/>
  <c r="H234" i="14" s="1"/>
  <c r="P233" i="14"/>
  <c r="Q233" i="14" s="1"/>
  <c r="R233" i="14" s="1"/>
  <c r="F233" i="14"/>
  <c r="H233" i="14" s="1"/>
  <c r="P232" i="14"/>
  <c r="Q232" i="14" s="1"/>
  <c r="R232" i="14" s="1"/>
  <c r="F232" i="14"/>
  <c r="H232" i="14" s="1"/>
  <c r="P231" i="14"/>
  <c r="Q231" i="14" s="1"/>
  <c r="R231" i="14" s="1"/>
  <c r="F231" i="14"/>
  <c r="H231" i="14" s="1"/>
  <c r="P230" i="14"/>
  <c r="Q230" i="14" s="1"/>
  <c r="R230" i="14" s="1"/>
  <c r="F230" i="14"/>
  <c r="H230" i="14" s="1"/>
  <c r="P229" i="14"/>
  <c r="Q229" i="14" s="1"/>
  <c r="R229" i="14" s="1"/>
  <c r="F229" i="14"/>
  <c r="H229" i="14" s="1"/>
  <c r="P228" i="14"/>
  <c r="Q228" i="14" s="1"/>
  <c r="R228" i="14" s="1"/>
  <c r="F228" i="14"/>
  <c r="H228" i="14" s="1"/>
  <c r="P227" i="14"/>
  <c r="Q227" i="14" s="1"/>
  <c r="R227" i="14" s="1"/>
  <c r="F227" i="14"/>
  <c r="H227" i="14" s="1"/>
  <c r="P226" i="14"/>
  <c r="Q226" i="14" s="1"/>
  <c r="R226" i="14" s="1"/>
  <c r="F226" i="14"/>
  <c r="H226" i="14" s="1"/>
  <c r="S225" i="14"/>
  <c r="T225" i="14" s="1"/>
  <c r="U225" i="14" s="1"/>
  <c r="P225" i="14"/>
  <c r="Q225" i="14" s="1"/>
  <c r="R225" i="14" s="1"/>
  <c r="F225" i="14"/>
  <c r="H225" i="14" s="1"/>
  <c r="S224" i="14"/>
  <c r="T224" i="14" s="1"/>
  <c r="U224" i="14" s="1"/>
  <c r="P224" i="14"/>
  <c r="Q224" i="14" s="1"/>
  <c r="R224" i="14" s="1"/>
  <c r="F224" i="14"/>
  <c r="H224" i="14" s="1"/>
  <c r="P222" i="14"/>
  <c r="Q222" i="14" s="1"/>
  <c r="R222" i="14" s="1"/>
  <c r="F222" i="14"/>
  <c r="H222" i="14" s="1"/>
  <c r="P221" i="14"/>
  <c r="Q221" i="14" s="1"/>
  <c r="R221" i="14" s="1"/>
  <c r="F221" i="14"/>
  <c r="H221" i="14" s="1"/>
  <c r="P220" i="14"/>
  <c r="Q220" i="14" s="1"/>
  <c r="R220" i="14" s="1"/>
  <c r="F220" i="14"/>
  <c r="H220" i="14" s="1"/>
  <c r="P219" i="14"/>
  <c r="Q219" i="14" s="1"/>
  <c r="R219" i="14" s="1"/>
  <c r="F219" i="14"/>
  <c r="P218" i="14"/>
  <c r="Q218" i="14" s="1"/>
  <c r="R218" i="14" s="1"/>
  <c r="F218" i="14"/>
  <c r="H218" i="14" s="1"/>
  <c r="P217" i="14"/>
  <c r="Q217" i="14" s="1"/>
  <c r="R217" i="14" s="1"/>
  <c r="F217" i="14"/>
  <c r="P216" i="14"/>
  <c r="Q216" i="14" s="1"/>
  <c r="R216" i="14" s="1"/>
  <c r="F216" i="14"/>
  <c r="P215" i="14"/>
  <c r="Q215" i="14" s="1"/>
  <c r="R215" i="14" s="1"/>
  <c r="F215" i="14"/>
  <c r="H215" i="14" s="1"/>
  <c r="P214" i="14"/>
  <c r="Q214" i="14" s="1"/>
  <c r="R214" i="14" s="1"/>
  <c r="F214" i="14"/>
  <c r="P213" i="14"/>
  <c r="Q213" i="14" s="1"/>
  <c r="R213" i="14" s="1"/>
  <c r="F213" i="14"/>
  <c r="H213" i="14" s="1"/>
  <c r="P212" i="14"/>
  <c r="Q212" i="14" s="1"/>
  <c r="R212" i="14" s="1"/>
  <c r="F212" i="14"/>
  <c r="P211" i="14"/>
  <c r="Q211" i="14" s="1"/>
  <c r="R211" i="14" s="1"/>
  <c r="F211" i="14"/>
  <c r="P210" i="14"/>
  <c r="Q210" i="14" s="1"/>
  <c r="R210" i="14" s="1"/>
  <c r="F210" i="14"/>
  <c r="H210" i="14" s="1"/>
  <c r="P209" i="14"/>
  <c r="Q209" i="14" s="1"/>
  <c r="R209" i="14" s="1"/>
  <c r="F209" i="14"/>
  <c r="H209" i="14" s="1"/>
  <c r="S208" i="14"/>
  <c r="T208" i="14" s="1"/>
  <c r="U208" i="14" s="1"/>
  <c r="P208" i="14"/>
  <c r="Q208" i="14" s="1"/>
  <c r="R208" i="14" s="1"/>
  <c r="F208" i="14"/>
  <c r="S207" i="14"/>
  <c r="T207" i="14" s="1"/>
  <c r="U207" i="14" s="1"/>
  <c r="P207" i="14"/>
  <c r="Q207" i="14" s="1"/>
  <c r="R207" i="14" s="1"/>
  <c r="F207" i="14"/>
  <c r="P206" i="14"/>
  <c r="Q206" i="14" s="1"/>
  <c r="R206" i="14" s="1"/>
  <c r="F206" i="14"/>
  <c r="P205" i="14"/>
  <c r="Q205" i="14" s="1"/>
  <c r="R205" i="14" s="1"/>
  <c r="F205" i="14"/>
  <c r="J205" i="14" s="1"/>
  <c r="P204" i="14"/>
  <c r="Q204" i="14" s="1"/>
  <c r="R204" i="14" s="1"/>
  <c r="F204" i="14"/>
  <c r="J204" i="14" s="1"/>
  <c r="P203" i="14"/>
  <c r="Q203" i="14" s="1"/>
  <c r="R203" i="14" s="1"/>
  <c r="F203" i="14"/>
  <c r="P201" i="14"/>
  <c r="Q201" i="14" s="1"/>
  <c r="R201" i="14" s="1"/>
  <c r="F201" i="14"/>
  <c r="H201" i="14" s="1"/>
  <c r="P200" i="14"/>
  <c r="Q200" i="14" s="1"/>
  <c r="R200" i="14" s="1"/>
  <c r="F200" i="14"/>
  <c r="J200" i="14" s="1"/>
  <c r="P199" i="14"/>
  <c r="Q199" i="14" s="1"/>
  <c r="R199" i="14" s="1"/>
  <c r="F199" i="14"/>
  <c r="H199" i="14" s="1"/>
  <c r="P198" i="14"/>
  <c r="Q198" i="14" s="1"/>
  <c r="R198" i="14" s="1"/>
  <c r="F198" i="14"/>
  <c r="H198" i="14" s="1"/>
  <c r="P196" i="14"/>
  <c r="Q196" i="14" s="1"/>
  <c r="R196" i="14" s="1"/>
  <c r="F196" i="14"/>
  <c r="H196" i="14" s="1"/>
  <c r="P195" i="14"/>
  <c r="Q195" i="14" s="1"/>
  <c r="R195" i="14" s="1"/>
  <c r="F195" i="14"/>
  <c r="J195" i="14" s="1"/>
  <c r="P194" i="14"/>
  <c r="Q194" i="14" s="1"/>
  <c r="R194" i="14" s="1"/>
  <c r="F194" i="14"/>
  <c r="J194" i="14" s="1"/>
  <c r="P193" i="14"/>
  <c r="Q193" i="14" s="1"/>
  <c r="R193" i="14" s="1"/>
  <c r="F193" i="14"/>
  <c r="H193" i="14" s="1"/>
  <c r="P192" i="14"/>
  <c r="Q192" i="14" s="1"/>
  <c r="R192" i="14" s="1"/>
  <c r="F192" i="14"/>
  <c r="H192" i="14" s="1"/>
  <c r="P191" i="14"/>
  <c r="Q191" i="14" s="1"/>
  <c r="R191" i="14" s="1"/>
  <c r="F191" i="14"/>
  <c r="J191" i="14" s="1"/>
  <c r="P190" i="14"/>
  <c r="Q190" i="14" s="1"/>
  <c r="R190" i="14" s="1"/>
  <c r="F190" i="14"/>
  <c r="H190" i="14" s="1"/>
  <c r="P189" i="14"/>
  <c r="Q189" i="14" s="1"/>
  <c r="R189" i="14" s="1"/>
  <c r="F189" i="14"/>
  <c r="H189" i="14" s="1"/>
  <c r="P187" i="14"/>
  <c r="Q187" i="14" s="1"/>
  <c r="R187" i="14" s="1"/>
  <c r="F187" i="14"/>
  <c r="H187" i="14" s="1"/>
  <c r="P186" i="14"/>
  <c r="Q186" i="14" s="1"/>
  <c r="R186" i="14" s="1"/>
  <c r="F186" i="14"/>
  <c r="J186" i="14" s="1"/>
  <c r="P184" i="14"/>
  <c r="Q184" i="14" s="1"/>
  <c r="R184" i="14" s="1"/>
  <c r="O184" i="14"/>
  <c r="F184" i="14"/>
  <c r="J184" i="14" s="1"/>
  <c r="P183" i="14"/>
  <c r="Q183" i="14" s="1"/>
  <c r="R183" i="14" s="1"/>
  <c r="O183" i="14"/>
  <c r="F183" i="14"/>
  <c r="H183" i="14" s="1"/>
  <c r="P182" i="14"/>
  <c r="Q182" i="14" s="1"/>
  <c r="R182" i="14" s="1"/>
  <c r="F182" i="14"/>
  <c r="H182" i="14" s="1"/>
  <c r="S181" i="14"/>
  <c r="T181" i="14" s="1"/>
  <c r="U181" i="14" s="1"/>
  <c r="P181" i="14"/>
  <c r="Q181" i="14" s="1"/>
  <c r="R181" i="14" s="1"/>
  <c r="F181" i="14"/>
  <c r="J181" i="14" s="1"/>
  <c r="P180" i="14"/>
  <c r="Q180" i="14" s="1"/>
  <c r="R180" i="14" s="1"/>
  <c r="F180" i="14"/>
  <c r="H180" i="14" s="1"/>
  <c r="P179" i="14"/>
  <c r="Q179" i="14" s="1"/>
  <c r="R179" i="14" s="1"/>
  <c r="O179" i="14"/>
  <c r="F179" i="14"/>
  <c r="H179" i="14" s="1"/>
  <c r="P178" i="14"/>
  <c r="Q178" i="14" s="1"/>
  <c r="R178" i="14" s="1"/>
  <c r="F178" i="14"/>
  <c r="H178" i="14" s="1"/>
  <c r="P177" i="14"/>
  <c r="Q177" i="14" s="1"/>
  <c r="R177" i="14" s="1"/>
  <c r="F177" i="14"/>
  <c r="J177" i="14" s="1"/>
  <c r="P175" i="14"/>
  <c r="Q175" i="14" s="1"/>
  <c r="R175" i="14" s="1"/>
  <c r="F175" i="14"/>
  <c r="P174" i="14"/>
  <c r="Q174" i="14" s="1"/>
  <c r="R174" i="14" s="1"/>
  <c r="F174" i="14"/>
  <c r="H174" i="14" s="1"/>
  <c r="P173" i="14"/>
  <c r="Q173" i="14" s="1"/>
  <c r="R173" i="14" s="1"/>
  <c r="F173" i="14"/>
  <c r="H173" i="14" s="1"/>
  <c r="P172" i="14"/>
  <c r="Q172" i="14" s="1"/>
  <c r="R172" i="14" s="1"/>
  <c r="F172" i="14"/>
  <c r="H172" i="14" s="1"/>
  <c r="P171" i="14"/>
  <c r="Q171" i="14" s="1"/>
  <c r="R171" i="14" s="1"/>
  <c r="F171" i="14"/>
  <c r="H171" i="14" s="1"/>
  <c r="P170" i="14"/>
  <c r="Q170" i="14" s="1"/>
  <c r="R170" i="14" s="1"/>
  <c r="F170" i="14"/>
  <c r="P169" i="14"/>
  <c r="Q169" i="14" s="1"/>
  <c r="R169" i="14" s="1"/>
  <c r="F169" i="14"/>
  <c r="H169" i="14" s="1"/>
  <c r="P168" i="14"/>
  <c r="Q168" i="14" s="1"/>
  <c r="R168" i="14" s="1"/>
  <c r="F168" i="14"/>
  <c r="P167" i="14"/>
  <c r="Q167" i="14" s="1"/>
  <c r="R167" i="14" s="1"/>
  <c r="F167" i="14"/>
  <c r="H167" i="14" s="1"/>
  <c r="S166" i="14"/>
  <c r="T166" i="14" s="1"/>
  <c r="U166" i="14" s="1"/>
  <c r="P166" i="14"/>
  <c r="Q166" i="14" s="1"/>
  <c r="R166" i="14" s="1"/>
  <c r="F166" i="14"/>
  <c r="H166" i="14" s="1"/>
  <c r="S165" i="14"/>
  <c r="T165" i="14" s="1"/>
  <c r="U165" i="14" s="1"/>
  <c r="P165" i="14"/>
  <c r="Q165" i="14" s="1"/>
  <c r="R165" i="14" s="1"/>
  <c r="F165" i="14"/>
  <c r="S164" i="14"/>
  <c r="T164" i="14" s="1"/>
  <c r="U164" i="14" s="1"/>
  <c r="P164" i="14"/>
  <c r="Q164" i="14" s="1"/>
  <c r="R164" i="14" s="1"/>
  <c r="F164" i="14"/>
  <c r="H164" i="14" s="1"/>
  <c r="P163" i="14"/>
  <c r="Q163" i="14" s="1"/>
  <c r="R163" i="14" s="1"/>
  <c r="F163" i="14"/>
  <c r="P162" i="14"/>
  <c r="Q162" i="14" s="1"/>
  <c r="R162" i="14" s="1"/>
  <c r="O162" i="14"/>
  <c r="F162" i="14"/>
  <c r="H162" i="14" s="1"/>
  <c r="P161" i="14"/>
  <c r="Q161" i="14" s="1"/>
  <c r="R161" i="14" s="1"/>
  <c r="F161" i="14"/>
  <c r="H161" i="14" s="1"/>
  <c r="P160" i="14"/>
  <c r="Q160" i="14" s="1"/>
  <c r="R160" i="14" s="1"/>
  <c r="F160" i="14"/>
  <c r="P159" i="14"/>
  <c r="Q159" i="14" s="1"/>
  <c r="R159" i="14" s="1"/>
  <c r="F159" i="14"/>
  <c r="H159" i="14" s="1"/>
  <c r="P158" i="14"/>
  <c r="Q158" i="14" s="1"/>
  <c r="R158" i="14" s="1"/>
  <c r="F158" i="14"/>
  <c r="H158" i="14" s="1"/>
  <c r="P157" i="14"/>
  <c r="Q157" i="14" s="1"/>
  <c r="R157" i="14" s="1"/>
  <c r="F157" i="14"/>
  <c r="P156" i="14"/>
  <c r="Q156" i="14" s="1"/>
  <c r="R156" i="14" s="1"/>
  <c r="F156" i="14"/>
  <c r="H156" i="14" s="1"/>
  <c r="P155" i="14"/>
  <c r="Q155" i="14" s="1"/>
  <c r="R155" i="14" s="1"/>
  <c r="F155" i="14"/>
  <c r="P154" i="14"/>
  <c r="Q154" i="14" s="1"/>
  <c r="R154" i="14" s="1"/>
  <c r="F154" i="14"/>
  <c r="H154" i="14" s="1"/>
  <c r="P152" i="14"/>
  <c r="Q152" i="14" s="1"/>
  <c r="R152" i="14" s="1"/>
  <c r="F152" i="14"/>
  <c r="H152" i="14" s="1"/>
  <c r="P151" i="14"/>
  <c r="Q151" i="14" s="1"/>
  <c r="R151" i="14" s="1"/>
  <c r="F151" i="14"/>
  <c r="P150" i="14"/>
  <c r="Q150" i="14" s="1"/>
  <c r="R150" i="14" s="1"/>
  <c r="F150" i="14"/>
  <c r="H150" i="14" s="1"/>
  <c r="P149" i="14"/>
  <c r="Q149" i="14" s="1"/>
  <c r="R149" i="14" s="1"/>
  <c r="F149" i="14"/>
  <c r="H149" i="14" s="1"/>
  <c r="P148" i="14"/>
  <c r="Q148" i="14" s="1"/>
  <c r="R148" i="14" s="1"/>
  <c r="F148" i="14"/>
  <c r="P147" i="14"/>
  <c r="Q147" i="14" s="1"/>
  <c r="R147" i="14" s="1"/>
  <c r="F147" i="14"/>
  <c r="H147" i="14" s="1"/>
  <c r="P146" i="14"/>
  <c r="Q146" i="14" s="1"/>
  <c r="R146" i="14" s="1"/>
  <c r="F146" i="14"/>
  <c r="P145" i="14"/>
  <c r="Q145" i="14" s="1"/>
  <c r="R145" i="14" s="1"/>
  <c r="F145" i="14"/>
  <c r="H145" i="14" s="1"/>
  <c r="P144" i="14"/>
  <c r="Q144" i="14" s="1"/>
  <c r="R144" i="14" s="1"/>
  <c r="F144" i="14"/>
  <c r="H144" i="14" s="1"/>
  <c r="P142" i="14"/>
  <c r="Q142" i="14" s="1"/>
  <c r="R142" i="14" s="1"/>
  <c r="F142" i="14"/>
  <c r="P141" i="14"/>
  <c r="Q141" i="14" s="1"/>
  <c r="R141" i="14" s="1"/>
  <c r="F141" i="14"/>
  <c r="H141" i="14" s="1"/>
  <c r="P140" i="14"/>
  <c r="Q140" i="14" s="1"/>
  <c r="R140" i="14" s="1"/>
  <c r="F140" i="14"/>
  <c r="H140" i="14" s="1"/>
  <c r="P139" i="14"/>
  <c r="Q139" i="14" s="1"/>
  <c r="R139" i="14" s="1"/>
  <c r="F139" i="14"/>
  <c r="H139" i="14" s="1"/>
  <c r="P138" i="14"/>
  <c r="Q138" i="14" s="1"/>
  <c r="R138" i="14" s="1"/>
  <c r="F138" i="14"/>
  <c r="H138" i="14" s="1"/>
  <c r="P136" i="14"/>
  <c r="Q136" i="14" s="1"/>
  <c r="R136" i="14" s="1"/>
  <c r="F136" i="14"/>
  <c r="H136" i="14" s="1"/>
  <c r="P135" i="14"/>
  <c r="Q135" i="14" s="1"/>
  <c r="R135" i="14" s="1"/>
  <c r="F135" i="14"/>
  <c r="J135" i="14" s="1"/>
  <c r="P134" i="14"/>
  <c r="Q134" i="14" s="1"/>
  <c r="R134" i="14" s="1"/>
  <c r="F134" i="14"/>
  <c r="J134" i="14" s="1"/>
  <c r="P133" i="14"/>
  <c r="Q133" i="14" s="1"/>
  <c r="R133" i="14" s="1"/>
  <c r="F133" i="14"/>
  <c r="H133" i="14" s="1"/>
  <c r="P132" i="14"/>
  <c r="Q132" i="14" s="1"/>
  <c r="R132" i="14" s="1"/>
  <c r="F132" i="14"/>
  <c r="J132" i="14" s="1"/>
  <c r="P131" i="14"/>
  <c r="Q131" i="14" s="1"/>
  <c r="R131" i="14" s="1"/>
  <c r="F131" i="14"/>
  <c r="H131" i="14" s="1"/>
  <c r="P130" i="14"/>
  <c r="Q130" i="14" s="1"/>
  <c r="R130" i="14" s="1"/>
  <c r="O130" i="14"/>
  <c r="F130" i="14"/>
  <c r="H130" i="14" s="1"/>
  <c r="P129" i="14"/>
  <c r="Q129" i="14" s="1"/>
  <c r="R129" i="14" s="1"/>
  <c r="F129" i="14"/>
  <c r="S128" i="14"/>
  <c r="T128" i="14" s="1"/>
  <c r="U128" i="14" s="1"/>
  <c r="P128" i="14"/>
  <c r="Q128" i="14" s="1"/>
  <c r="R128" i="14" s="1"/>
  <c r="F128" i="14"/>
  <c r="P127" i="14"/>
  <c r="Q127" i="14" s="1"/>
  <c r="R127" i="14" s="1"/>
  <c r="F127" i="14"/>
  <c r="P126" i="14"/>
  <c r="Q126" i="14" s="1"/>
  <c r="R126" i="14" s="1"/>
  <c r="O126" i="14"/>
  <c r="F126" i="14"/>
  <c r="P125" i="14"/>
  <c r="Q125" i="14" s="1"/>
  <c r="R125" i="14" s="1"/>
  <c r="F125" i="14"/>
  <c r="J125" i="14" s="1"/>
  <c r="P124" i="14"/>
  <c r="Q124" i="14" s="1"/>
  <c r="R124" i="14" s="1"/>
  <c r="F124" i="14"/>
  <c r="P123" i="14"/>
  <c r="Q123" i="14" s="1"/>
  <c r="R123" i="14" s="1"/>
  <c r="O123" i="14"/>
  <c r="F123" i="14"/>
  <c r="J123" i="14" s="1"/>
  <c r="P122" i="14"/>
  <c r="Q122" i="14" s="1"/>
  <c r="R122" i="14" s="1"/>
  <c r="F122" i="14"/>
  <c r="S121" i="14"/>
  <c r="T121" i="14" s="1"/>
  <c r="U121" i="14" s="1"/>
  <c r="P121" i="14"/>
  <c r="Q121" i="14" s="1"/>
  <c r="R121" i="14" s="1"/>
  <c r="F121" i="14"/>
  <c r="H121" i="14" s="1"/>
  <c r="P120" i="14"/>
  <c r="Q120" i="14" s="1"/>
  <c r="R120" i="14" s="1"/>
  <c r="O120" i="14"/>
  <c r="F120" i="14"/>
  <c r="P119" i="14"/>
  <c r="Q119" i="14" s="1"/>
  <c r="R119" i="14" s="1"/>
  <c r="F119" i="14"/>
  <c r="J119" i="14" s="1"/>
  <c r="S118" i="14"/>
  <c r="T118" i="14" s="1"/>
  <c r="U118" i="14" s="1"/>
  <c r="P118" i="14"/>
  <c r="Q118" i="14" s="1"/>
  <c r="R118" i="14" s="1"/>
  <c r="F118" i="14"/>
  <c r="P117" i="14"/>
  <c r="Q117" i="14" s="1"/>
  <c r="R117" i="14" s="1"/>
  <c r="F117" i="14"/>
  <c r="J117" i="14" s="1"/>
  <c r="P116" i="14"/>
  <c r="Q116" i="14" s="1"/>
  <c r="R116" i="14" s="1"/>
  <c r="O116" i="14"/>
  <c r="F116" i="14"/>
  <c r="P115" i="14"/>
  <c r="Q115" i="14" s="1"/>
  <c r="R115" i="14" s="1"/>
  <c r="F115" i="14"/>
  <c r="H115" i="14" s="1"/>
  <c r="P114" i="14"/>
  <c r="Q114" i="14" s="1"/>
  <c r="R114" i="14" s="1"/>
  <c r="F114" i="14"/>
  <c r="P113" i="14"/>
  <c r="Q113" i="14" s="1"/>
  <c r="R113" i="14" s="1"/>
  <c r="O113" i="14"/>
  <c r="F113" i="14"/>
  <c r="J113" i="14" s="1"/>
  <c r="P112" i="14"/>
  <c r="Q112" i="14" s="1"/>
  <c r="R112" i="14" s="1"/>
  <c r="F112" i="14"/>
  <c r="J112" i="14" s="1"/>
  <c r="S111" i="14"/>
  <c r="T111" i="14" s="1"/>
  <c r="U111" i="14" s="1"/>
  <c r="P111" i="14"/>
  <c r="Q111" i="14" s="1"/>
  <c r="R111" i="14" s="1"/>
  <c r="F111" i="14"/>
  <c r="H111" i="14" s="1"/>
  <c r="P110" i="14"/>
  <c r="Q110" i="14" s="1"/>
  <c r="R110" i="14" s="1"/>
  <c r="F110" i="14"/>
  <c r="P108" i="14"/>
  <c r="Q108" i="14" s="1"/>
  <c r="R108" i="14" s="1"/>
  <c r="O108" i="14"/>
  <c r="F108" i="14"/>
  <c r="J108" i="14" s="1"/>
  <c r="P107" i="14"/>
  <c r="Q107" i="14" s="1"/>
  <c r="R107" i="14" s="1"/>
  <c r="F107" i="14"/>
  <c r="J107" i="14" s="1"/>
  <c r="S106" i="14"/>
  <c r="T106" i="14" s="1"/>
  <c r="U106" i="14" s="1"/>
  <c r="P106" i="14"/>
  <c r="Q106" i="14" s="1"/>
  <c r="R106" i="14" s="1"/>
  <c r="F106" i="14"/>
  <c r="H106" i="14" s="1"/>
  <c r="P105" i="14"/>
  <c r="Q105" i="14" s="1"/>
  <c r="R105" i="14" s="1"/>
  <c r="O105" i="14"/>
  <c r="F105" i="14"/>
  <c r="P104" i="14"/>
  <c r="Q104" i="14" s="1"/>
  <c r="R104" i="14" s="1"/>
  <c r="F104" i="14"/>
  <c r="J104" i="14" s="1"/>
  <c r="S103" i="14"/>
  <c r="T103" i="14" s="1"/>
  <c r="U103" i="14" s="1"/>
  <c r="P103" i="14"/>
  <c r="Q103" i="14" s="1"/>
  <c r="R103" i="14" s="1"/>
  <c r="F103" i="14"/>
  <c r="H103" i="14" s="1"/>
  <c r="P102" i="14"/>
  <c r="Q102" i="14" s="1"/>
  <c r="R102" i="14" s="1"/>
  <c r="F102" i="14"/>
  <c r="H102" i="14" s="1"/>
  <c r="P101" i="14"/>
  <c r="Q101" i="14" s="1"/>
  <c r="R101" i="14" s="1"/>
  <c r="O101" i="14"/>
  <c r="F101" i="14"/>
  <c r="P100" i="14"/>
  <c r="Q100" i="14" s="1"/>
  <c r="R100" i="14" s="1"/>
  <c r="F100" i="14"/>
  <c r="J100" i="14" s="1"/>
  <c r="S99" i="14"/>
  <c r="T99" i="14" s="1"/>
  <c r="U99" i="14" s="1"/>
  <c r="Q99" i="14"/>
  <c r="R99" i="14" s="1"/>
  <c r="F99" i="14"/>
  <c r="J99" i="14" s="1"/>
  <c r="P97" i="14"/>
  <c r="Q97" i="14" s="1"/>
  <c r="R97" i="14" s="1"/>
  <c r="F97" i="14"/>
  <c r="H97" i="14" s="1"/>
  <c r="P96" i="14"/>
  <c r="Q96" i="14" s="1"/>
  <c r="R96" i="14" s="1"/>
  <c r="O96" i="14"/>
  <c r="F96" i="14"/>
  <c r="J96" i="14" s="1"/>
  <c r="P95" i="14"/>
  <c r="Q95" i="14" s="1"/>
  <c r="R95" i="14" s="1"/>
  <c r="F95" i="14"/>
  <c r="J95" i="14" s="1"/>
  <c r="S94" i="14"/>
  <c r="P94" i="14"/>
  <c r="Q94" i="14" s="1"/>
  <c r="R94" i="14" s="1"/>
  <c r="F94" i="14"/>
  <c r="H94" i="14" s="1"/>
  <c r="M90" i="14"/>
  <c r="P89" i="14"/>
  <c r="Q89" i="14" s="1"/>
  <c r="R89" i="14" s="1"/>
  <c r="F89" i="14"/>
  <c r="F88" i="14"/>
  <c r="P87" i="14"/>
  <c r="Q87" i="14" s="1"/>
  <c r="R87" i="14" s="1"/>
  <c r="F87" i="14"/>
  <c r="P86" i="14"/>
  <c r="Q86" i="14" s="1"/>
  <c r="R86" i="14" s="1"/>
  <c r="F86" i="14"/>
  <c r="P85" i="14"/>
  <c r="Q85" i="14" s="1"/>
  <c r="R85" i="14" s="1"/>
  <c r="F85" i="14"/>
  <c r="S84" i="14"/>
  <c r="T84" i="14" s="1"/>
  <c r="U84" i="14" s="1"/>
  <c r="F84" i="14"/>
  <c r="P82" i="14"/>
  <c r="Q82" i="14" s="1"/>
  <c r="R82" i="14" s="1"/>
  <c r="F82" i="14"/>
  <c r="P81" i="14"/>
  <c r="Q81" i="14" s="1"/>
  <c r="R81" i="14" s="1"/>
  <c r="F81" i="14"/>
  <c r="P80" i="14"/>
  <c r="Q80" i="14" s="1"/>
  <c r="R80" i="14" s="1"/>
  <c r="F80" i="14"/>
  <c r="F79" i="14"/>
  <c r="P78" i="14"/>
  <c r="Q78" i="14" s="1"/>
  <c r="R78" i="14" s="1"/>
  <c r="F78" i="14"/>
  <c r="P77" i="14"/>
  <c r="Q77" i="14" s="1"/>
  <c r="R77" i="14" s="1"/>
  <c r="O77" i="14"/>
  <c r="F77" i="14"/>
  <c r="P75" i="14"/>
  <c r="Q75" i="14" s="1"/>
  <c r="R75" i="14" s="1"/>
  <c r="F75" i="14"/>
  <c r="F73" i="14"/>
  <c r="P72" i="14"/>
  <c r="Q72" i="14" s="1"/>
  <c r="R72" i="14" s="1"/>
  <c r="F72" i="14"/>
  <c r="P70" i="14"/>
  <c r="Q70" i="14" s="1"/>
  <c r="R70" i="14" s="1"/>
  <c r="F70" i="14"/>
  <c r="H70" i="14" s="1"/>
  <c r="P68" i="14"/>
  <c r="Q68" i="14" s="1"/>
  <c r="R68" i="14" s="1"/>
  <c r="F68" i="14"/>
  <c r="H68" i="14" s="1"/>
  <c r="F66" i="14"/>
  <c r="H66" i="14" s="1"/>
  <c r="P65" i="14"/>
  <c r="Q65" i="14" s="1"/>
  <c r="R65" i="14" s="1"/>
  <c r="F65" i="14"/>
  <c r="H65" i="14" s="1"/>
  <c r="P64" i="14"/>
  <c r="Q64" i="14" s="1"/>
  <c r="R64" i="14" s="1"/>
  <c r="F64" i="14"/>
  <c r="H64" i="14" s="1"/>
  <c r="P62" i="14"/>
  <c r="Q62" i="14" s="1"/>
  <c r="R62" i="14" s="1"/>
  <c r="F62" i="14"/>
  <c r="F61" i="14"/>
  <c r="P60" i="14"/>
  <c r="Q60" i="14" s="1"/>
  <c r="R60" i="14" s="1"/>
  <c r="F60" i="14"/>
  <c r="P59" i="14"/>
  <c r="Q59" i="14" s="1"/>
  <c r="R59" i="14" s="1"/>
  <c r="F59" i="14"/>
  <c r="S58" i="14"/>
  <c r="T58" i="14" s="1"/>
  <c r="U58" i="14" s="1"/>
  <c r="P58" i="14"/>
  <c r="Q58" i="14" s="1"/>
  <c r="R58" i="14" s="1"/>
  <c r="F58" i="14"/>
  <c r="S57" i="14"/>
  <c r="T57" i="14" s="1"/>
  <c r="U57" i="14" s="1"/>
  <c r="F57" i="14"/>
  <c r="P56" i="14"/>
  <c r="Q56" i="14" s="1"/>
  <c r="R56" i="14" s="1"/>
  <c r="O56" i="14"/>
  <c r="F56" i="14"/>
  <c r="P55" i="14"/>
  <c r="Q55" i="14" s="1"/>
  <c r="R55" i="14" s="1"/>
  <c r="F55" i="14"/>
  <c r="F53" i="14"/>
  <c r="P52" i="14"/>
  <c r="Q52" i="14" s="1"/>
  <c r="R52" i="14" s="1"/>
  <c r="F52" i="14"/>
  <c r="P50" i="14"/>
  <c r="Q50" i="14" s="1"/>
  <c r="R50" i="14" s="1"/>
  <c r="F50" i="14"/>
  <c r="P49" i="14"/>
  <c r="Q49" i="14" s="1"/>
  <c r="R49" i="14" s="1"/>
  <c r="F49" i="14"/>
  <c r="F48" i="14"/>
  <c r="P47" i="14"/>
  <c r="Q47" i="14" s="1"/>
  <c r="R47" i="14" s="1"/>
  <c r="F47" i="14"/>
  <c r="P45" i="14"/>
  <c r="Q45" i="14" s="1"/>
  <c r="R45" i="14" s="1"/>
  <c r="F45" i="14"/>
  <c r="P44" i="14"/>
  <c r="Q44" i="14" s="1"/>
  <c r="R44" i="14" s="1"/>
  <c r="F44" i="14"/>
  <c r="F43" i="14"/>
  <c r="P41" i="14"/>
  <c r="Q41" i="14" s="1"/>
  <c r="R41" i="14" s="1"/>
  <c r="F41" i="14"/>
  <c r="P39" i="14"/>
  <c r="Q39" i="14" s="1"/>
  <c r="R39" i="14" s="1"/>
  <c r="F39" i="14"/>
  <c r="S38" i="14"/>
  <c r="T38" i="14" s="1"/>
  <c r="U38" i="14" s="1"/>
  <c r="P38" i="14"/>
  <c r="Q38" i="14" s="1"/>
  <c r="R38" i="14" s="1"/>
  <c r="F38" i="14"/>
  <c r="S36" i="14"/>
  <c r="T36" i="14" s="1"/>
  <c r="U36" i="14" s="1"/>
  <c r="F36" i="14"/>
  <c r="P35" i="14"/>
  <c r="Q35" i="14" s="1"/>
  <c r="R35" i="14" s="1"/>
  <c r="O35" i="14"/>
  <c r="F35" i="14"/>
  <c r="P34" i="14"/>
  <c r="Q34" i="14" s="1"/>
  <c r="R34" i="14" s="1"/>
  <c r="O34" i="14"/>
  <c r="F34" i="14"/>
  <c r="P32" i="14"/>
  <c r="Q32" i="14" s="1"/>
  <c r="R32" i="14" s="1"/>
  <c r="F32" i="14"/>
  <c r="F31" i="14"/>
  <c r="P30" i="14"/>
  <c r="Q30" i="14" s="1"/>
  <c r="R30" i="14" s="1"/>
  <c r="F30" i="14"/>
  <c r="P29" i="14"/>
  <c r="Q29" i="14" s="1"/>
  <c r="R29" i="14" s="1"/>
  <c r="F29" i="14"/>
  <c r="P28" i="14"/>
  <c r="Q28" i="14" s="1"/>
  <c r="R28" i="14" s="1"/>
  <c r="F28" i="14"/>
  <c r="F27" i="14"/>
  <c r="P26" i="14"/>
  <c r="Q26" i="14" s="1"/>
  <c r="R26" i="14" s="1"/>
  <c r="F26" i="14"/>
  <c r="P25" i="14"/>
  <c r="Q25" i="14" s="1"/>
  <c r="R25" i="14" s="1"/>
  <c r="F25" i="14"/>
  <c r="P24" i="14"/>
  <c r="Q24" i="14" s="1"/>
  <c r="R24" i="14" s="1"/>
  <c r="F24" i="14"/>
  <c r="F22" i="14"/>
  <c r="P21" i="14"/>
  <c r="Q21" i="14" s="1"/>
  <c r="R21" i="14" s="1"/>
  <c r="F21" i="14"/>
  <c r="P20" i="14"/>
  <c r="Q20" i="14" s="1"/>
  <c r="R20" i="14" s="1"/>
  <c r="F20" i="14"/>
  <c r="S19" i="14"/>
  <c r="T19" i="14" s="1"/>
  <c r="U19" i="14" s="1"/>
  <c r="P19" i="14"/>
  <c r="Q19" i="14" s="1"/>
  <c r="R19" i="14" s="1"/>
  <c r="F19" i="14"/>
  <c r="S18" i="14"/>
  <c r="T18" i="14" s="1"/>
  <c r="U18" i="14" s="1"/>
  <c r="F18" i="14"/>
  <c r="P17" i="14"/>
  <c r="Q17" i="14" s="1"/>
  <c r="R17" i="14" s="1"/>
  <c r="O17" i="14"/>
  <c r="F17" i="14"/>
  <c r="P16" i="14"/>
  <c r="Q16" i="14" s="1"/>
  <c r="R16" i="14" s="1"/>
  <c r="O16" i="14"/>
  <c r="F16" i="14"/>
  <c r="P14" i="14"/>
  <c r="Q14" i="14" s="1"/>
  <c r="R14" i="14" s="1"/>
  <c r="F14" i="14"/>
  <c r="S13" i="14"/>
  <c r="T13" i="14" s="1"/>
  <c r="P13" i="14"/>
  <c r="O13" i="14"/>
  <c r="V99" i="14" l="1"/>
  <c r="J121" i="14"/>
  <c r="J106" i="14"/>
  <c r="H310" i="14"/>
  <c r="J115" i="14"/>
  <c r="H200" i="14"/>
  <c r="V175" i="14"/>
  <c r="O309" i="14"/>
  <c r="S309" i="14"/>
  <c r="T309" i="14" s="1"/>
  <c r="U309" i="14" s="1"/>
  <c r="V309" i="14" s="1"/>
  <c r="S292" i="14"/>
  <c r="T292" i="14" s="1"/>
  <c r="U292" i="14" s="1"/>
  <c r="V292" i="14" s="1"/>
  <c r="O292" i="14"/>
  <c r="S278" i="14"/>
  <c r="T278" i="14" s="1"/>
  <c r="U278" i="14" s="1"/>
  <c r="V278" i="14" s="1"/>
  <c r="O278" i="14"/>
  <c r="O269" i="14"/>
  <c r="S269" i="14"/>
  <c r="T269" i="14" s="1"/>
  <c r="U269" i="14" s="1"/>
  <c r="V269" i="14" s="1"/>
  <c r="S252" i="14"/>
  <c r="T252" i="14" s="1"/>
  <c r="U252" i="14" s="1"/>
  <c r="V252" i="14" s="1"/>
  <c r="O252" i="14"/>
  <c r="O243" i="14"/>
  <c r="S243" i="14"/>
  <c r="T243" i="14" s="1"/>
  <c r="U243" i="14" s="1"/>
  <c r="S237" i="14"/>
  <c r="T237" i="14" s="1"/>
  <c r="U237" i="14" s="1"/>
  <c r="V237" i="14" s="1"/>
  <c r="O237" i="14"/>
  <c r="S222" i="14"/>
  <c r="T222" i="14" s="1"/>
  <c r="U222" i="14" s="1"/>
  <c r="V222" i="14" s="1"/>
  <c r="O222" i="14"/>
  <c r="O220" i="14"/>
  <c r="S220" i="14"/>
  <c r="T220" i="14" s="1"/>
  <c r="U220" i="14" s="1"/>
  <c r="V220" i="14" s="1"/>
  <c r="S214" i="14"/>
  <c r="T214" i="14" s="1"/>
  <c r="U214" i="14" s="1"/>
  <c r="V214" i="14" s="1"/>
  <c r="O214" i="14"/>
  <c r="O195" i="14"/>
  <c r="S195" i="14"/>
  <c r="T195" i="14" s="1"/>
  <c r="U195" i="14" s="1"/>
  <c r="V195" i="14" s="1"/>
  <c r="O186" i="14"/>
  <c r="S186" i="14"/>
  <c r="T186" i="14" s="1"/>
  <c r="U186" i="14" s="1"/>
  <c r="V186" i="14" s="1"/>
  <c r="S163" i="14"/>
  <c r="T163" i="14" s="1"/>
  <c r="U163" i="14" s="1"/>
  <c r="O163" i="14"/>
  <c r="O97" i="14"/>
  <c r="O102" i="14"/>
  <c r="S104" i="14"/>
  <c r="T104" i="14" s="1"/>
  <c r="U104" i="14" s="1"/>
  <c r="V104" i="14" s="1"/>
  <c r="S107" i="14"/>
  <c r="T107" i="14" s="1"/>
  <c r="U107" i="14" s="1"/>
  <c r="V107" i="14" s="1"/>
  <c r="S115" i="14"/>
  <c r="T115" i="14" s="1"/>
  <c r="U115" i="14" s="1"/>
  <c r="V115" i="14" s="1"/>
  <c r="O117" i="14"/>
  <c r="S119" i="14"/>
  <c r="T119" i="14" s="1"/>
  <c r="U119" i="14" s="1"/>
  <c r="S122" i="14"/>
  <c r="T122" i="14" s="1"/>
  <c r="U122" i="14" s="1"/>
  <c r="V122" i="14" s="1"/>
  <c r="O124" i="14"/>
  <c r="S125" i="14"/>
  <c r="T125" i="14" s="1"/>
  <c r="U125" i="14" s="1"/>
  <c r="V125" i="14" s="1"/>
  <c r="O133" i="14"/>
  <c r="S199" i="14"/>
  <c r="T199" i="14" s="1"/>
  <c r="U199" i="14" s="1"/>
  <c r="V199" i="14" s="1"/>
  <c r="O217" i="14"/>
  <c r="S253" i="14"/>
  <c r="T253" i="14" s="1"/>
  <c r="U253" i="14" s="1"/>
  <c r="V253" i="14" s="1"/>
  <c r="S266" i="14"/>
  <c r="T266" i="14" s="1"/>
  <c r="U266" i="14" s="1"/>
  <c r="O285" i="14"/>
  <c r="O303" i="14"/>
  <c r="S306" i="14"/>
  <c r="T306" i="14" s="1"/>
  <c r="U306" i="14" s="1"/>
  <c r="V306" i="14" s="1"/>
  <c r="O302" i="14"/>
  <c r="S302" i="14"/>
  <c r="T302" i="14" s="1"/>
  <c r="U302" i="14" s="1"/>
  <c r="S294" i="14"/>
  <c r="T294" i="14" s="1"/>
  <c r="U294" i="14" s="1"/>
  <c r="V294" i="14" s="1"/>
  <c r="O294" i="14"/>
  <c r="S289" i="14"/>
  <c r="T289" i="14" s="1"/>
  <c r="U289" i="14" s="1"/>
  <c r="O289" i="14"/>
  <c r="O286" i="14"/>
  <c r="S286" i="14"/>
  <c r="T286" i="14" s="1"/>
  <c r="U286" i="14" s="1"/>
  <c r="V286" i="14" s="1"/>
  <c r="O276" i="14"/>
  <c r="S276" i="14"/>
  <c r="T276" i="14" s="1"/>
  <c r="U276" i="14" s="1"/>
  <c r="S271" i="14"/>
  <c r="T271" i="14" s="1"/>
  <c r="U271" i="14" s="1"/>
  <c r="V271" i="14" s="1"/>
  <c r="O271" i="14"/>
  <c r="S268" i="14"/>
  <c r="T268" i="14" s="1"/>
  <c r="U268" i="14" s="1"/>
  <c r="V268" i="14" s="1"/>
  <c r="O259" i="14"/>
  <c r="S259" i="14"/>
  <c r="T259" i="14" s="1"/>
  <c r="U259" i="14" s="1"/>
  <c r="V259" i="14" s="1"/>
  <c r="S245" i="14"/>
  <c r="T245" i="14" s="1"/>
  <c r="U245" i="14" s="1"/>
  <c r="V245" i="14" s="1"/>
  <c r="O245" i="14"/>
  <c r="O235" i="14"/>
  <c r="S235" i="14"/>
  <c r="T235" i="14" s="1"/>
  <c r="U235" i="14" s="1"/>
  <c r="V235" i="14" s="1"/>
  <c r="O229" i="14"/>
  <c r="S229" i="14"/>
  <c r="T229" i="14" s="1"/>
  <c r="U229" i="14" s="1"/>
  <c r="V229" i="14" s="1"/>
  <c r="S189" i="14"/>
  <c r="T189" i="14" s="1"/>
  <c r="U189" i="14" s="1"/>
  <c r="V189" i="14" s="1"/>
  <c r="O189" i="14"/>
  <c r="O169" i="14"/>
  <c r="S169" i="14"/>
  <c r="T169" i="14" s="1"/>
  <c r="U169" i="14" s="1"/>
  <c r="V169" i="14" s="1"/>
  <c r="O161" i="14"/>
  <c r="S161" i="14"/>
  <c r="T161" i="14" s="1"/>
  <c r="U161" i="14" s="1"/>
  <c r="V161" i="14" s="1"/>
  <c r="S112" i="14"/>
  <c r="T112" i="14" s="1"/>
  <c r="U112" i="14" s="1"/>
  <c r="V112" i="14" s="1"/>
  <c r="O114" i="14"/>
  <c r="S129" i="14"/>
  <c r="T129" i="14" s="1"/>
  <c r="U129" i="14" s="1"/>
  <c r="V129" i="14" s="1"/>
  <c r="O134" i="14"/>
  <c r="O144" i="14"/>
  <c r="O147" i="14"/>
  <c r="O148" i="14"/>
  <c r="O151" i="14"/>
  <c r="O160" i="14"/>
  <c r="O175" i="14"/>
  <c r="O177" i="14"/>
  <c r="S182" i="14"/>
  <c r="T182" i="14" s="1"/>
  <c r="U182" i="14" s="1"/>
  <c r="V182" i="14" s="1"/>
  <c r="O200" i="14"/>
  <c r="O203" i="14"/>
  <c r="S205" i="14"/>
  <c r="T205" i="14" s="1"/>
  <c r="U205" i="14" s="1"/>
  <c r="V205" i="14" s="1"/>
  <c r="O218" i="14"/>
  <c r="S239" i="14"/>
  <c r="T239" i="14" s="1"/>
  <c r="U239" i="14" s="1"/>
  <c r="V239" i="14" s="1"/>
  <c r="S267" i="14"/>
  <c r="T267" i="14" s="1"/>
  <c r="U267" i="14" s="1"/>
  <c r="V267" i="14" s="1"/>
  <c r="S305" i="14"/>
  <c r="T305" i="14" s="1"/>
  <c r="U305" i="14" s="1"/>
  <c r="V305" i="14" s="1"/>
  <c r="S131" i="14"/>
  <c r="T131" i="14" s="1"/>
  <c r="U131" i="14" s="1"/>
  <c r="V131" i="14" s="1"/>
  <c r="S132" i="14"/>
  <c r="T132" i="14" s="1"/>
  <c r="U132" i="14" s="1"/>
  <c r="V132" i="14" s="1"/>
  <c r="V133" i="14"/>
  <c r="S135" i="14"/>
  <c r="T135" i="14" s="1"/>
  <c r="U135" i="14" s="1"/>
  <c r="V135" i="14" s="1"/>
  <c r="S136" i="14"/>
  <c r="T136" i="14" s="1"/>
  <c r="U136" i="14" s="1"/>
  <c r="V136" i="14" s="1"/>
  <c r="V138" i="14"/>
  <c r="S140" i="14"/>
  <c r="T140" i="14" s="1"/>
  <c r="U140" i="14" s="1"/>
  <c r="V140" i="14" s="1"/>
  <c r="S141" i="14"/>
  <c r="T141" i="14" s="1"/>
  <c r="U141" i="14" s="1"/>
  <c r="V141" i="14" s="1"/>
  <c r="S145" i="14"/>
  <c r="T145" i="14" s="1"/>
  <c r="U145" i="14" s="1"/>
  <c r="V145" i="14" s="1"/>
  <c r="S146" i="14"/>
  <c r="T146" i="14" s="1"/>
  <c r="U146" i="14" s="1"/>
  <c r="V146" i="14" s="1"/>
  <c r="S149" i="14"/>
  <c r="T149" i="14" s="1"/>
  <c r="U149" i="14" s="1"/>
  <c r="V149" i="14" s="1"/>
  <c r="S150" i="14"/>
  <c r="T150" i="14" s="1"/>
  <c r="U150" i="14" s="1"/>
  <c r="V150" i="14" s="1"/>
  <c r="S154" i="14"/>
  <c r="T154" i="14" s="1"/>
  <c r="U154" i="14" s="1"/>
  <c r="V154" i="14" s="1"/>
  <c r="S155" i="14"/>
  <c r="T155" i="14" s="1"/>
  <c r="U155" i="14" s="1"/>
  <c r="V155" i="14" s="1"/>
  <c r="S158" i="14"/>
  <c r="T158" i="14" s="1"/>
  <c r="U158" i="14" s="1"/>
  <c r="V158" i="14" s="1"/>
  <c r="S159" i="14"/>
  <c r="T159" i="14" s="1"/>
  <c r="U159" i="14" s="1"/>
  <c r="V159" i="14" s="1"/>
  <c r="O170" i="14"/>
  <c r="S172" i="14"/>
  <c r="T172" i="14" s="1"/>
  <c r="U172" i="14" s="1"/>
  <c r="V172" i="14" s="1"/>
  <c r="S173" i="14"/>
  <c r="T173" i="14" s="1"/>
  <c r="U173" i="14" s="1"/>
  <c r="V173" i="14" s="1"/>
  <c r="S174" i="14"/>
  <c r="T174" i="14" s="1"/>
  <c r="U174" i="14" s="1"/>
  <c r="O193" i="14"/>
  <c r="O194" i="14"/>
  <c r="S215" i="14"/>
  <c r="T215" i="14" s="1"/>
  <c r="U215" i="14" s="1"/>
  <c r="V215" i="14" s="1"/>
  <c r="S216" i="14"/>
  <c r="T216" i="14" s="1"/>
  <c r="U216" i="14" s="1"/>
  <c r="V216" i="14" s="1"/>
  <c r="O233" i="14"/>
  <c r="O234" i="14"/>
  <c r="S236" i="14"/>
  <c r="T236" i="14" s="1"/>
  <c r="U236" i="14" s="1"/>
  <c r="V236" i="14" s="1"/>
  <c r="O248" i="14"/>
  <c r="O249" i="14"/>
  <c r="S251" i="14"/>
  <c r="T251" i="14" s="1"/>
  <c r="U251" i="14" s="1"/>
  <c r="V251" i="14" s="1"/>
  <c r="O264" i="14"/>
  <c r="O265" i="14"/>
  <c r="O277" i="14"/>
  <c r="S279" i="14"/>
  <c r="T279" i="14" s="1"/>
  <c r="U279" i="14" s="1"/>
  <c r="V279" i="14" s="1"/>
  <c r="S280" i="14"/>
  <c r="T280" i="14" s="1"/>
  <c r="U280" i="14" s="1"/>
  <c r="V280" i="14" s="1"/>
  <c r="S283" i="14"/>
  <c r="T283" i="14" s="1"/>
  <c r="U283" i="14" s="1"/>
  <c r="V283" i="14" s="1"/>
  <c r="O299" i="14"/>
  <c r="O301" i="14"/>
  <c r="O324" i="14"/>
  <c r="S310" i="14"/>
  <c r="T310" i="14" s="1"/>
  <c r="U310" i="14" s="1"/>
  <c r="V310" i="14" s="1"/>
  <c r="O310" i="14"/>
  <c r="S307" i="14"/>
  <c r="T307" i="14" s="1"/>
  <c r="U307" i="14" s="1"/>
  <c r="O307" i="14"/>
  <c r="S304" i="14"/>
  <c r="T304" i="14" s="1"/>
  <c r="U304" i="14" s="1"/>
  <c r="V304" i="14" s="1"/>
  <c r="O304" i="14"/>
  <c r="O293" i="14"/>
  <c r="S293" i="14"/>
  <c r="T293" i="14" s="1"/>
  <c r="U293" i="14" s="1"/>
  <c r="V293" i="14" s="1"/>
  <c r="S261" i="14"/>
  <c r="T261" i="14" s="1"/>
  <c r="U261" i="14" s="1"/>
  <c r="V261" i="14" s="1"/>
  <c r="O261" i="14"/>
  <c r="O250" i="14"/>
  <c r="S250" i="14"/>
  <c r="T250" i="14" s="1"/>
  <c r="U250" i="14" s="1"/>
  <c r="V250" i="14" s="1"/>
  <c r="S230" i="14"/>
  <c r="T230" i="14" s="1"/>
  <c r="U230" i="14" s="1"/>
  <c r="V230" i="14" s="1"/>
  <c r="O230" i="14"/>
  <c r="O212" i="14"/>
  <c r="S212" i="14"/>
  <c r="T212" i="14" s="1"/>
  <c r="U212" i="14" s="1"/>
  <c r="V212" i="14" s="1"/>
  <c r="S206" i="14"/>
  <c r="T206" i="14" s="1"/>
  <c r="U206" i="14" s="1"/>
  <c r="V206" i="14" s="1"/>
  <c r="O206" i="14"/>
  <c r="O204" i="14"/>
  <c r="S204" i="14"/>
  <c r="T204" i="14" s="1"/>
  <c r="U204" i="14" s="1"/>
  <c r="V204" i="14" s="1"/>
  <c r="S198" i="14"/>
  <c r="T198" i="14" s="1"/>
  <c r="U198" i="14" s="1"/>
  <c r="V198" i="14" s="1"/>
  <c r="O198" i="14"/>
  <c r="S180" i="14"/>
  <c r="T180" i="14" s="1"/>
  <c r="U180" i="14" s="1"/>
  <c r="V180" i="14" s="1"/>
  <c r="O180" i="14"/>
  <c r="O178" i="14"/>
  <c r="S178" i="14"/>
  <c r="T178" i="14" s="1"/>
  <c r="U178" i="14" s="1"/>
  <c r="V178" i="14" s="1"/>
  <c r="S171" i="14"/>
  <c r="T171" i="14" s="1"/>
  <c r="U171" i="14" s="1"/>
  <c r="V171" i="14" s="1"/>
  <c r="O171" i="14"/>
  <c r="S100" i="14"/>
  <c r="T100" i="14" s="1"/>
  <c r="U100" i="14" s="1"/>
  <c r="V100" i="14" s="1"/>
  <c r="O110" i="14"/>
  <c r="O127" i="14"/>
  <c r="O138" i="14"/>
  <c r="O139" i="14"/>
  <c r="O142" i="14"/>
  <c r="O152" i="14"/>
  <c r="O156" i="14"/>
  <c r="O157" i="14"/>
  <c r="V183" i="14"/>
  <c r="O196" i="14"/>
  <c r="O201" i="14"/>
  <c r="O219" i="14"/>
  <c r="S221" i="14"/>
  <c r="T221" i="14" s="1"/>
  <c r="U221" i="14" s="1"/>
  <c r="V221" i="14" s="1"/>
  <c r="S238" i="14"/>
  <c r="T238" i="14" s="1"/>
  <c r="U238" i="14" s="1"/>
  <c r="V238" i="14" s="1"/>
  <c r="S254" i="14"/>
  <c r="T254" i="14" s="1"/>
  <c r="U254" i="14" s="1"/>
  <c r="V254" i="14" s="1"/>
  <c r="O284" i="14"/>
  <c r="V106" i="14"/>
  <c r="O167" i="14"/>
  <c r="O168" i="14"/>
  <c r="O187" i="14"/>
  <c r="S190" i="14"/>
  <c r="T190" i="14" s="1"/>
  <c r="U190" i="14" s="1"/>
  <c r="S191" i="14"/>
  <c r="T191" i="14" s="1"/>
  <c r="U191" i="14" s="1"/>
  <c r="V191" i="14" s="1"/>
  <c r="S192" i="14"/>
  <c r="T192" i="14" s="1"/>
  <c r="U192" i="14" s="1"/>
  <c r="V192" i="14" s="1"/>
  <c r="V193" i="14"/>
  <c r="O209" i="14"/>
  <c r="O210" i="14"/>
  <c r="O211" i="14"/>
  <c r="S213" i="14"/>
  <c r="T213" i="14" s="1"/>
  <c r="U213" i="14" s="1"/>
  <c r="V213" i="14" s="1"/>
  <c r="O226" i="14"/>
  <c r="O227" i="14"/>
  <c r="O228" i="14"/>
  <c r="S231" i="14"/>
  <c r="T231" i="14" s="1"/>
  <c r="U231" i="14" s="1"/>
  <c r="V231" i="14" s="1"/>
  <c r="S232" i="14"/>
  <c r="T232" i="14" s="1"/>
  <c r="U232" i="14" s="1"/>
  <c r="V232" i="14" s="1"/>
  <c r="S246" i="14"/>
  <c r="T246" i="14" s="1"/>
  <c r="U246" i="14" s="1"/>
  <c r="V246" i="14" s="1"/>
  <c r="S247" i="14"/>
  <c r="T247" i="14" s="1"/>
  <c r="U247" i="14" s="1"/>
  <c r="V247" i="14" s="1"/>
  <c r="V248" i="14"/>
  <c r="S262" i="14"/>
  <c r="T262" i="14" s="1"/>
  <c r="U262" i="14" s="1"/>
  <c r="V262" i="14" s="1"/>
  <c r="S263" i="14"/>
  <c r="T263" i="14" s="1"/>
  <c r="U263" i="14" s="1"/>
  <c r="V263" i="14" s="1"/>
  <c r="O270" i="14"/>
  <c r="S272" i="14"/>
  <c r="T272" i="14" s="1"/>
  <c r="U272" i="14" s="1"/>
  <c r="V272" i="14" s="1"/>
  <c r="S273" i="14"/>
  <c r="T273" i="14" s="1"/>
  <c r="U273" i="14" s="1"/>
  <c r="V273" i="14" s="1"/>
  <c r="O274" i="14"/>
  <c r="O275" i="14"/>
  <c r="S296" i="14"/>
  <c r="T296" i="14" s="1"/>
  <c r="U296" i="14" s="1"/>
  <c r="V296" i="14" s="1"/>
  <c r="S297" i="14"/>
  <c r="T297" i="14" s="1"/>
  <c r="U297" i="14" s="1"/>
  <c r="S298" i="14"/>
  <c r="T298" i="14" s="1"/>
  <c r="U298" i="14" s="1"/>
  <c r="V170" i="14"/>
  <c r="V210" i="14"/>
  <c r="V249" i="14"/>
  <c r="V265" i="14"/>
  <c r="V319" i="14"/>
  <c r="V324" i="14"/>
  <c r="O322" i="14"/>
  <c r="O317" i="14"/>
  <c r="O313" i="14"/>
  <c r="V194" i="14"/>
  <c r="V258" i="14"/>
  <c r="S95" i="14"/>
  <c r="T95" i="14" s="1"/>
  <c r="U95" i="14" s="1"/>
  <c r="V95" i="14" s="1"/>
  <c r="L327" i="14"/>
  <c r="S82" i="14"/>
  <c r="T82" i="14" s="1"/>
  <c r="U82" i="14" s="1"/>
  <c r="V82" i="14" s="1"/>
  <c r="O82" i="14"/>
  <c r="S78" i="14"/>
  <c r="T78" i="14" s="1"/>
  <c r="U78" i="14" s="1"/>
  <c r="V78" i="14" s="1"/>
  <c r="O78" i="14"/>
  <c r="N90" i="14"/>
  <c r="O29" i="14"/>
  <c r="O50" i="14"/>
  <c r="O72" i="14"/>
  <c r="S73" i="14"/>
  <c r="T73" i="14" s="1"/>
  <c r="U73" i="14" s="1"/>
  <c r="O81" i="14"/>
  <c r="O65" i="14"/>
  <c r="O89" i="14"/>
  <c r="O85" i="14"/>
  <c r="O80" i="14"/>
  <c r="O75" i="14"/>
  <c r="O68" i="14"/>
  <c r="O62" i="14"/>
  <c r="O58" i="14"/>
  <c r="O55" i="14"/>
  <c r="O49" i="14"/>
  <c r="O44" i="14"/>
  <c r="O32" i="14"/>
  <c r="O28" i="14"/>
  <c r="O24" i="14"/>
  <c r="O19" i="14"/>
  <c r="S87" i="14"/>
  <c r="T87" i="14" s="1"/>
  <c r="U87" i="14" s="1"/>
  <c r="V87" i="14" s="1"/>
  <c r="O87" i="14"/>
  <c r="S14" i="14"/>
  <c r="T14" i="14" s="1"/>
  <c r="U14" i="14" s="1"/>
  <c r="V14" i="14" s="1"/>
  <c r="O30" i="14"/>
  <c r="S31" i="14"/>
  <c r="T31" i="14" s="1"/>
  <c r="U31" i="14" s="1"/>
  <c r="V31" i="14" s="1"/>
  <c r="O52" i="14"/>
  <c r="S53" i="14"/>
  <c r="T53" i="14" s="1"/>
  <c r="U53" i="14" s="1"/>
  <c r="O70" i="14"/>
  <c r="S88" i="14"/>
  <c r="T88" i="14" s="1"/>
  <c r="U88" i="14" s="1"/>
  <c r="O25" i="14"/>
  <c r="O26" i="14"/>
  <c r="S27" i="14"/>
  <c r="T27" i="14" s="1"/>
  <c r="U27" i="14" s="1"/>
  <c r="V27" i="14" s="1"/>
  <c r="O45" i="14"/>
  <c r="O47" i="14"/>
  <c r="S48" i="14"/>
  <c r="T48" i="14" s="1"/>
  <c r="U48" i="14" s="1"/>
  <c r="O64" i="14"/>
  <c r="S66" i="14"/>
  <c r="T66" i="14" s="1"/>
  <c r="U66" i="14" s="1"/>
  <c r="V66" i="14" s="1"/>
  <c r="O86" i="14"/>
  <c r="O20" i="14"/>
  <c r="O21" i="14"/>
  <c r="S22" i="14"/>
  <c r="T22" i="14" s="1"/>
  <c r="U22" i="14" s="1"/>
  <c r="V22" i="14" s="1"/>
  <c r="O41" i="14"/>
  <c r="S43" i="14"/>
  <c r="T43" i="14" s="1"/>
  <c r="U43" i="14" s="1"/>
  <c r="O59" i="14"/>
  <c r="O60" i="14"/>
  <c r="S61" i="14"/>
  <c r="T61" i="14" s="1"/>
  <c r="U61" i="14" s="1"/>
  <c r="V61" i="14" s="1"/>
  <c r="S79" i="14"/>
  <c r="T79" i="14" s="1"/>
  <c r="U79" i="14" s="1"/>
  <c r="V79" i="14" s="1"/>
  <c r="O14" i="14"/>
  <c r="V97" i="14"/>
  <c r="V181" i="14"/>
  <c r="V320" i="14"/>
  <c r="V147" i="14"/>
  <c r="V164" i="14"/>
  <c r="V200" i="14"/>
  <c r="V209" i="14"/>
  <c r="V211" i="14"/>
  <c r="V241" i="14"/>
  <c r="V322" i="14"/>
  <c r="V108" i="14"/>
  <c r="V117" i="14"/>
  <c r="V124" i="14"/>
  <c r="V139" i="14"/>
  <c r="V144" i="14"/>
  <c r="V148" i="14"/>
  <c r="V157" i="14"/>
  <c r="V165" i="14"/>
  <c r="V177" i="14"/>
  <c r="V201" i="14"/>
  <c r="V227" i="14"/>
  <c r="V318" i="14"/>
  <c r="V102" i="14"/>
  <c r="V110" i="14"/>
  <c r="J136" i="14"/>
  <c r="V167" i="14"/>
  <c r="V179" i="14"/>
  <c r="V234" i="14"/>
  <c r="V275" i="14"/>
  <c r="V114" i="14"/>
  <c r="V156" i="14"/>
  <c r="V162" i="14"/>
  <c r="V190" i="14"/>
  <c r="V257" i="14"/>
  <c r="V264" i="14"/>
  <c r="V301" i="14"/>
  <c r="V96" i="14"/>
  <c r="V152" i="14"/>
  <c r="V187" i="14"/>
  <c r="V196" i="14"/>
  <c r="V203" i="14"/>
  <c r="V225" i="14"/>
  <c r="H119" i="14"/>
  <c r="H123" i="14"/>
  <c r="J209" i="14"/>
  <c r="J94" i="14"/>
  <c r="J103" i="14"/>
  <c r="H107" i="14"/>
  <c r="J133" i="14"/>
  <c r="H134" i="14"/>
  <c r="J159" i="14"/>
  <c r="J180" i="14"/>
  <c r="J141" i="14"/>
  <c r="J305" i="14"/>
  <c r="H112" i="14"/>
  <c r="J150" i="14"/>
  <c r="J190" i="14"/>
  <c r="H205" i="14"/>
  <c r="H296" i="14"/>
  <c r="H297" i="14"/>
  <c r="H306" i="14"/>
  <c r="H312" i="14"/>
  <c r="J68" i="14"/>
  <c r="J138" i="14"/>
  <c r="J167" i="14"/>
  <c r="H177" i="14"/>
  <c r="J178" i="14"/>
  <c r="H181" i="14"/>
  <c r="J193" i="14"/>
  <c r="J199" i="14"/>
  <c r="H285" i="14"/>
  <c r="J304" i="14"/>
  <c r="H317" i="14"/>
  <c r="H99" i="14"/>
  <c r="J102" i="14"/>
  <c r="H108" i="14"/>
  <c r="J111" i="14"/>
  <c r="H113" i="14"/>
  <c r="H117" i="14"/>
  <c r="H125" i="14"/>
  <c r="J140" i="14"/>
  <c r="J152" i="14"/>
  <c r="J156" i="14"/>
  <c r="J158" i="14"/>
  <c r="J169" i="14"/>
  <c r="J171" i="14"/>
  <c r="J173" i="14"/>
  <c r="H186" i="14"/>
  <c r="H195" i="14"/>
  <c r="H204" i="14"/>
  <c r="J222" i="14"/>
  <c r="H284" i="14"/>
  <c r="H302" i="14"/>
  <c r="H303" i="14"/>
  <c r="H307" i="14"/>
  <c r="H313" i="14"/>
  <c r="H314" i="14"/>
  <c r="H315" i="14"/>
  <c r="H184" i="14"/>
  <c r="J192" i="14"/>
  <c r="H194" i="14"/>
  <c r="J201" i="14"/>
  <c r="J215" i="14"/>
  <c r="H298" i="14"/>
  <c r="J144" i="14"/>
  <c r="J147" i="14"/>
  <c r="J149" i="14"/>
  <c r="J161" i="14"/>
  <c r="J164" i="14"/>
  <c r="J166" i="14"/>
  <c r="J172" i="14"/>
  <c r="J182" i="14"/>
  <c r="J183" i="14"/>
  <c r="H191" i="14"/>
  <c r="J210" i="14"/>
  <c r="J218" i="14"/>
  <c r="H286" i="14"/>
  <c r="J105" i="14"/>
  <c r="H105" i="14"/>
  <c r="J308" i="14"/>
  <c r="H308" i="14"/>
  <c r="H319" i="14"/>
  <c r="J319" i="14"/>
  <c r="H322" i="14"/>
  <c r="J322" i="14"/>
  <c r="H95" i="14"/>
  <c r="H96" i="14"/>
  <c r="J97" i="14"/>
  <c r="H100" i="14"/>
  <c r="V101" i="14"/>
  <c r="J110" i="14"/>
  <c r="H110" i="14"/>
  <c r="J116" i="14"/>
  <c r="H116" i="14"/>
  <c r="V120" i="14"/>
  <c r="J124" i="14"/>
  <c r="H124" i="14"/>
  <c r="J127" i="14"/>
  <c r="H127" i="14"/>
  <c r="H142" i="14"/>
  <c r="J142" i="14"/>
  <c r="H146" i="14"/>
  <c r="J146" i="14"/>
  <c r="H160" i="14"/>
  <c r="J160" i="14"/>
  <c r="H163" i="14"/>
  <c r="J163" i="14"/>
  <c r="H217" i="14"/>
  <c r="J217" i="14"/>
  <c r="J118" i="14"/>
  <c r="H118" i="14"/>
  <c r="H148" i="14"/>
  <c r="J148" i="14"/>
  <c r="J288" i="14"/>
  <c r="H288" i="14"/>
  <c r="H104" i="14"/>
  <c r="V105" i="14"/>
  <c r="J114" i="14"/>
  <c r="H114" i="14"/>
  <c r="V118" i="14"/>
  <c r="J122" i="14"/>
  <c r="H122" i="14"/>
  <c r="H157" i="14"/>
  <c r="J157" i="14"/>
  <c r="H170" i="14"/>
  <c r="J170" i="14"/>
  <c r="J126" i="14"/>
  <c r="H126" i="14"/>
  <c r="H165" i="14"/>
  <c r="J165" i="14"/>
  <c r="J101" i="14"/>
  <c r="H101" i="14"/>
  <c r="V111" i="14"/>
  <c r="V113" i="14"/>
  <c r="V116" i="14"/>
  <c r="J120" i="14"/>
  <c r="H120" i="14"/>
  <c r="J128" i="14"/>
  <c r="H128" i="14"/>
  <c r="H151" i="14"/>
  <c r="J151" i="14"/>
  <c r="H155" i="14"/>
  <c r="J155" i="14"/>
  <c r="H168" i="14"/>
  <c r="J168" i="14"/>
  <c r="J299" i="14"/>
  <c r="H299" i="14"/>
  <c r="J309" i="14"/>
  <c r="H309" i="14"/>
  <c r="P90" i="14"/>
  <c r="V68" i="14"/>
  <c r="V130" i="14"/>
  <c r="H132" i="14"/>
  <c r="H135" i="14"/>
  <c r="J145" i="14"/>
  <c r="J154" i="14"/>
  <c r="J162" i="14"/>
  <c r="J174" i="14"/>
  <c r="J179" i="14"/>
  <c r="V184" i="14"/>
  <c r="J187" i="14"/>
  <c r="J189" i="14"/>
  <c r="J196" i="14"/>
  <c r="J198" i="14"/>
  <c r="J203" i="14"/>
  <c r="H203" i="14"/>
  <c r="J206" i="14"/>
  <c r="H206" i="14"/>
  <c r="H214" i="14"/>
  <c r="J214" i="14"/>
  <c r="V240" i="14"/>
  <c r="V242" i="14"/>
  <c r="J283" i="14"/>
  <c r="H283" i="14"/>
  <c r="J301" i="14"/>
  <c r="H301" i="14"/>
  <c r="H320" i="14"/>
  <c r="J320" i="14"/>
  <c r="H324" i="14"/>
  <c r="J324" i="14"/>
  <c r="V119" i="14"/>
  <c r="V121" i="14"/>
  <c r="V123" i="14"/>
  <c r="V142" i="14"/>
  <c r="V151" i="14"/>
  <c r="V160" i="14"/>
  <c r="V163" i="14"/>
  <c r="V166" i="14"/>
  <c r="V168" i="14"/>
  <c r="H175" i="14"/>
  <c r="J175" i="14"/>
  <c r="H207" i="14"/>
  <c r="J207" i="14"/>
  <c r="V226" i="14"/>
  <c r="V208" i="14"/>
  <c r="V233" i="14"/>
  <c r="V244" i="14"/>
  <c r="V277" i="14"/>
  <c r="V289" i="14"/>
  <c r="V174" i="14"/>
  <c r="V217" i="14"/>
  <c r="J221" i="14"/>
  <c r="V228" i="14"/>
  <c r="V266" i="14"/>
  <c r="V274" i="14"/>
  <c r="V276" i="14"/>
  <c r="V291" i="14"/>
  <c r="V314" i="14"/>
  <c r="V103" i="14"/>
  <c r="V64" i="14"/>
  <c r="U13" i="14"/>
  <c r="V65" i="14"/>
  <c r="J16" i="14"/>
  <c r="H16" i="14"/>
  <c r="V17" i="14"/>
  <c r="J18" i="14"/>
  <c r="H18" i="14"/>
  <c r="V19" i="14"/>
  <c r="J20" i="14"/>
  <c r="H20" i="14"/>
  <c r="V21" i="14"/>
  <c r="J22" i="14"/>
  <c r="H22" i="14"/>
  <c r="V24" i="14"/>
  <c r="J25" i="14"/>
  <c r="H25" i="14"/>
  <c r="V26" i="14"/>
  <c r="J27" i="14"/>
  <c r="H27" i="14"/>
  <c r="V28" i="14"/>
  <c r="J29" i="14"/>
  <c r="H29" i="14"/>
  <c r="V30" i="14"/>
  <c r="J31" i="14"/>
  <c r="H31" i="14"/>
  <c r="V32" i="14"/>
  <c r="J34" i="14"/>
  <c r="H34" i="14"/>
  <c r="V35" i="14"/>
  <c r="J36" i="14"/>
  <c r="H36" i="14"/>
  <c r="V38" i="14"/>
  <c r="J39" i="14"/>
  <c r="H39" i="14"/>
  <c r="V41" i="14"/>
  <c r="J43" i="14"/>
  <c r="H43" i="14"/>
  <c r="V44" i="14"/>
  <c r="J45" i="14"/>
  <c r="H45" i="14"/>
  <c r="V47" i="14"/>
  <c r="J48" i="14"/>
  <c r="H48" i="14"/>
  <c r="V49" i="14"/>
  <c r="J50" i="14"/>
  <c r="H50" i="14"/>
  <c r="V52" i="14"/>
  <c r="J53" i="14"/>
  <c r="H53" i="14"/>
  <c r="V55" i="14"/>
  <c r="J56" i="14"/>
  <c r="H56" i="14"/>
  <c r="V57" i="14"/>
  <c r="J58" i="14"/>
  <c r="H58" i="14"/>
  <c r="V59" i="14"/>
  <c r="J60" i="14"/>
  <c r="H60" i="14"/>
  <c r="J62" i="14"/>
  <c r="H62" i="14"/>
  <c r="V72" i="14"/>
  <c r="J73" i="14"/>
  <c r="H73" i="14"/>
  <c r="V75" i="14"/>
  <c r="J77" i="14"/>
  <c r="H77" i="14"/>
  <c r="J79" i="14"/>
  <c r="H79" i="14"/>
  <c r="V80" i="14"/>
  <c r="J81" i="14"/>
  <c r="H81" i="14"/>
  <c r="J84" i="14"/>
  <c r="H84" i="14"/>
  <c r="V85" i="14"/>
  <c r="J86" i="14"/>
  <c r="H86" i="14"/>
  <c r="J88" i="14"/>
  <c r="H88" i="14"/>
  <c r="V89" i="14"/>
  <c r="F90" i="14"/>
  <c r="F91" i="14" s="1"/>
  <c r="V126" i="14"/>
  <c r="J129" i="14"/>
  <c r="H129" i="14"/>
  <c r="H211" i="14"/>
  <c r="J211" i="14"/>
  <c r="Q325" i="14"/>
  <c r="V128" i="14"/>
  <c r="V134" i="14"/>
  <c r="H216" i="14"/>
  <c r="J216" i="14"/>
  <c r="Q13" i="14"/>
  <c r="J14" i="14"/>
  <c r="H14" i="14"/>
  <c r="V16" i="14"/>
  <c r="J17" i="14"/>
  <c r="H17" i="14"/>
  <c r="V18" i="14"/>
  <c r="J19" i="14"/>
  <c r="H19" i="14"/>
  <c r="V20" i="14"/>
  <c r="J21" i="14"/>
  <c r="H21" i="14"/>
  <c r="J24" i="14"/>
  <c r="H24" i="14"/>
  <c r="V25" i="14"/>
  <c r="J26" i="14"/>
  <c r="H26" i="14"/>
  <c r="J28" i="14"/>
  <c r="H28" i="14"/>
  <c r="V29" i="14"/>
  <c r="J30" i="14"/>
  <c r="H30" i="14"/>
  <c r="J32" i="14"/>
  <c r="H32" i="14"/>
  <c r="V34" i="14"/>
  <c r="J35" i="14"/>
  <c r="H35" i="14"/>
  <c r="V36" i="14"/>
  <c r="J38" i="14"/>
  <c r="H38" i="14"/>
  <c r="V39" i="14"/>
  <c r="J41" i="14"/>
  <c r="H41" i="14"/>
  <c r="V43" i="14"/>
  <c r="J44" i="14"/>
  <c r="H44" i="14"/>
  <c r="V45" i="14"/>
  <c r="J47" i="14"/>
  <c r="H47" i="14"/>
  <c r="V48" i="14"/>
  <c r="J49" i="14"/>
  <c r="H49" i="14"/>
  <c r="V50" i="14"/>
  <c r="J52" i="14"/>
  <c r="H52" i="14"/>
  <c r="V53" i="14"/>
  <c r="J55" i="14"/>
  <c r="H55" i="14"/>
  <c r="V56" i="14"/>
  <c r="J57" i="14"/>
  <c r="H57" i="14"/>
  <c r="V58" i="14"/>
  <c r="J59" i="14"/>
  <c r="H59" i="14"/>
  <c r="V60" i="14"/>
  <c r="J61" i="14"/>
  <c r="H61" i="14"/>
  <c r="V62" i="14"/>
  <c r="V70" i="14"/>
  <c r="J72" i="14"/>
  <c r="H72" i="14"/>
  <c r="V73" i="14"/>
  <c r="J75" i="14"/>
  <c r="H75" i="14"/>
  <c r="V77" i="14"/>
  <c r="J78" i="14"/>
  <c r="H78" i="14"/>
  <c r="J80" i="14"/>
  <c r="H80" i="14"/>
  <c r="V81" i="14"/>
  <c r="J82" i="14"/>
  <c r="H82" i="14"/>
  <c r="V84" i="14"/>
  <c r="J85" i="14"/>
  <c r="H85" i="14"/>
  <c r="V86" i="14"/>
  <c r="J87" i="14"/>
  <c r="H87" i="14"/>
  <c r="V88" i="14"/>
  <c r="J89" i="14"/>
  <c r="H89" i="14"/>
  <c r="R325" i="14"/>
  <c r="H208" i="14"/>
  <c r="J208" i="14"/>
  <c r="V207" i="14"/>
  <c r="V219" i="14"/>
  <c r="H219" i="14"/>
  <c r="J219" i="14"/>
  <c r="F325" i="14"/>
  <c r="F326" i="14" s="1"/>
  <c r="P325" i="14"/>
  <c r="T94" i="14"/>
  <c r="V127" i="14"/>
  <c r="H212" i="14"/>
  <c r="J212" i="14"/>
  <c r="V218" i="14"/>
  <c r="V256" i="14"/>
  <c r="J220" i="14"/>
  <c r="J213" i="14"/>
  <c r="V224" i="14"/>
  <c r="V243" i="14"/>
  <c r="V260" i="14"/>
  <c r="V270" i="14"/>
  <c r="V297" i="14"/>
  <c r="V302" i="14"/>
  <c r="V315" i="14"/>
  <c r="M327" i="14"/>
  <c r="V298" i="14"/>
  <c r="V303" i="14"/>
  <c r="V307" i="14"/>
  <c r="V312" i="14"/>
  <c r="V317" i="14"/>
  <c r="N327" i="14"/>
  <c r="V284" i="14"/>
  <c r="V285" i="14"/>
  <c r="V288" i="14"/>
  <c r="V290" i="14"/>
  <c r="V299" i="14"/>
  <c r="V308" i="14"/>
  <c r="V313" i="14"/>
  <c r="K327" i="14"/>
  <c r="S90" i="14" l="1"/>
  <c r="O90" i="14"/>
  <c r="O91" i="14" s="1"/>
  <c r="O325" i="14"/>
  <c r="S325" i="14"/>
  <c r="P327" i="14"/>
  <c r="T90" i="14"/>
  <c r="U90" i="14"/>
  <c r="H325" i="14"/>
  <c r="J325" i="14"/>
  <c r="H90" i="14"/>
  <c r="J90" i="14"/>
  <c r="O326" i="14"/>
  <c r="R13" i="14"/>
  <c r="Q90" i="14"/>
  <c r="Q327" i="14" s="1"/>
  <c r="T325" i="14"/>
  <c r="U94" i="14"/>
  <c r="S327" i="14" l="1"/>
  <c r="O328" i="14"/>
  <c r="O327" i="14"/>
  <c r="T327" i="14"/>
  <c r="R90" i="14"/>
  <c r="R327" i="14" s="1"/>
  <c r="V13" i="14"/>
  <c r="V90" i="14" s="1"/>
  <c r="U325" i="14"/>
  <c r="U327" i="14" s="1"/>
  <c r="V94" i="14"/>
  <c r="V325" i="14" s="1"/>
  <c r="V327" i="14" l="1"/>
</calcChain>
</file>

<file path=xl/sharedStrings.xml><?xml version="1.0" encoding="utf-8"?>
<sst xmlns="http://schemas.openxmlformats.org/spreadsheetml/2006/main" count="455" uniqueCount="405">
  <si>
    <t>PONTIFICIA UNIVERSIDAD JAVERIANA</t>
  </si>
  <si>
    <t xml:space="preserve">SEDE CENTRAL </t>
  </si>
  <si>
    <t>Con IPC</t>
  </si>
  <si>
    <t>PROGRAMA</t>
  </si>
  <si>
    <t>No. Créditos</t>
  </si>
  <si>
    <t>Valor Matrícula 2022</t>
  </si>
  <si>
    <t>% Incremento</t>
  </si>
  <si>
    <t>Valor Matrícula 2023</t>
  </si>
  <si>
    <t>% Segunda Fecha de Pago</t>
  </si>
  <si>
    <t xml:space="preserve">Valor Segunda Fecha de Pago </t>
  </si>
  <si>
    <t>% Tercera Fecha de Pago</t>
  </si>
  <si>
    <t xml:space="preserve">Valor Tercera Fecha de Pago </t>
  </si>
  <si>
    <t>Proyección Estudiantes Matriculados 2023-1</t>
  </si>
  <si>
    <t>Ingresos proyectados 2023-1</t>
  </si>
  <si>
    <t>Proyección Estudiantes Matriculados 2023-3</t>
  </si>
  <si>
    <t>Ingresos proyectados 2023-3</t>
  </si>
  <si>
    <t>Total Ingresos proyectados por matrículas 2023</t>
  </si>
  <si>
    <t>Ingresos sin incremento Primer Periodo</t>
  </si>
  <si>
    <t>Mayor (Menor) valor Primer Periodo</t>
  </si>
  <si>
    <t>Ingresos sin incremento Segundo Periodo</t>
  </si>
  <si>
    <t>Mayor (Menor) valor Tercer Periodo</t>
  </si>
  <si>
    <t>Total mayor (menor) valor al IPC</t>
  </si>
  <si>
    <t xml:space="preserve">PREGRADO </t>
  </si>
  <si>
    <t>FACULTAD ARQUITECTURA Y DISEÑO</t>
  </si>
  <si>
    <t xml:space="preserve">ARQUITECTURA </t>
  </si>
  <si>
    <t>DISEÑO INDUSTRIAL</t>
  </si>
  <si>
    <t xml:space="preserve">FACULTAD CIENCIAS </t>
  </si>
  <si>
    <t>BACTERIOLOGÍA</t>
  </si>
  <si>
    <t xml:space="preserve">CIENCIA DE LOS DATOS </t>
  </si>
  <si>
    <t>QUÍMICA FARMACÉUTICA</t>
  </si>
  <si>
    <t>BIOLOGÍA</t>
  </si>
  <si>
    <t>NUTRICIÓN Y DIETÉTICA</t>
  </si>
  <si>
    <t>MICROBIOLOGÍA INDUSTRIAL</t>
  </si>
  <si>
    <t>MATEMÁTICAS</t>
  </si>
  <si>
    <t>FACULTAD CIENCIAS ECONÓMICAS Y ADMINISTRATIVAS</t>
  </si>
  <si>
    <t>ADMINISTRACIÓN DE EMPRESAS DIURNA (Segunda cohorte)</t>
  </si>
  <si>
    <t>ADMINISTRACIÓN DE EMPRESAS DIURNA (Primera cohorte)</t>
  </si>
  <si>
    <t>ADMINISTRACIÓN DE EMPRESAS NOCTURNA (Tercera cohorte)</t>
  </si>
  <si>
    <t>ADMINISTRACIÓN DE EMPRESAS NOCTURNA (Segunda cohorte)</t>
  </si>
  <si>
    <t>ADMINISTRACIÓN DE EMPRESAS NOCTURNA (Primera cohorte)</t>
  </si>
  <si>
    <t>ECONOMÍA</t>
  </si>
  <si>
    <t>FINANZAS</t>
  </si>
  <si>
    <t>CONTADURÍA PUBLICA NOCTURNO</t>
  </si>
  <si>
    <t>CONTADURÍA PUBLICA DIURNA</t>
  </si>
  <si>
    <t>FACULTAD COMUNICACIÓN  Y LENGUAJE</t>
  </si>
  <si>
    <t>COMUNICACIÓN SOCIAL</t>
  </si>
  <si>
    <t>LICENCIATURA EN LENGUAS MODERNAS CON ÉNFASIS EN INGLÉS Y FRANCÉS</t>
  </si>
  <si>
    <t>CIENCIA DE LA INFORMACIÓN, BIBLIOTECOLOGÍA Y ARCHIVÍSTICA</t>
  </si>
  <si>
    <t xml:space="preserve">FACULTAD CIENCIAS JURÍDICAS </t>
  </si>
  <si>
    <t>DERECHO (Segunda cohorte)</t>
  </si>
  <si>
    <t>DERECHO (Primera cohorte)</t>
  </si>
  <si>
    <t>FACULTAD ENFERMERÍA</t>
  </si>
  <si>
    <t>ENFERMERÍA</t>
  </si>
  <si>
    <t>FACULTAD ARTES</t>
  </si>
  <si>
    <t>ESTUDIOS MUSICALES</t>
  </si>
  <si>
    <t>ARTES VISUALES</t>
  </si>
  <si>
    <t>ARTES ESCÉNICAS</t>
  </si>
  <si>
    <t>FACULTAD CIENCIAS SOCIALES</t>
  </si>
  <si>
    <t>HISTORIA</t>
  </si>
  <si>
    <t>ESTUDIOS LITERARIOS</t>
  </si>
  <si>
    <t>ANTROPOLOGÍA</t>
  </si>
  <si>
    <t>SOCIOLOGÍA</t>
  </si>
  <si>
    <t>FACULTAD FILOSOFÍA</t>
  </si>
  <si>
    <t>LICENCIATURA EN FILOSOFÍA</t>
  </si>
  <si>
    <t>FILOSOFÍA</t>
  </si>
  <si>
    <t>FACULTAD INGENIERÍA</t>
  </si>
  <si>
    <t>BIOINGENIERÍA</t>
  </si>
  <si>
    <t>INGENIERÍA MECÁNICA</t>
  </si>
  <si>
    <t>INGENIERÍA MECATRÓNICA</t>
  </si>
  <si>
    <t>INGENIERÍA EN REDES Y TELECOMUNICACIONES</t>
  </si>
  <si>
    <t>INGENIERÍA CIVIL</t>
  </si>
  <si>
    <t>INGENIERÍA ELECTRÓNICA</t>
  </si>
  <si>
    <t>INGENIERÍA INDUSTRIAL</t>
  </si>
  <si>
    <t>INGENIERÍA DE SISTEMAS</t>
  </si>
  <si>
    <t>FACULTAD MEDICINA</t>
  </si>
  <si>
    <t>MEDICINA (Tercera cohorte)</t>
  </si>
  <si>
    <t>MEDICINA (Segunda cohorte)</t>
  </si>
  <si>
    <t>MEDICINA (Primera cohorte)</t>
  </si>
  <si>
    <t>FACULTAD PSICOLOGÍA</t>
  </si>
  <si>
    <t>PSICOLOGÍA</t>
  </si>
  <si>
    <t>FACULTAD ODONTOLOGIA</t>
  </si>
  <si>
    <t>ODONTOLOGIA</t>
  </si>
  <si>
    <t>CIENCIAS POLÍTICAS Y RELACIONES INTERNACIONALES</t>
  </si>
  <si>
    <t>CIENCIA POLÍTICA</t>
  </si>
  <si>
    <t>RELACIONES INTERNACIONALES</t>
  </si>
  <si>
    <t>FACULTAD ESTUDIOS AMBIENTALES</t>
  </si>
  <si>
    <t>ECOLOGÍA</t>
  </si>
  <si>
    <t>FACULTAD TEOLOGÍA</t>
  </si>
  <si>
    <t>TEOLOGÍA</t>
  </si>
  <si>
    <t>LICENCIATURA EN TEOLOGÍA</t>
  </si>
  <si>
    <t>LICENCIATURA EN TEOLOGÍA EXTENSIÓN TUNJA</t>
  </si>
  <si>
    <t>LICENCIATURA EN CIENCIAS RELIGIOSAS</t>
  </si>
  <si>
    <t>BACHILLER ECLESIÁSTICO TEOLOGÍA</t>
  </si>
  <si>
    <t>BACHILLER ECLESIÁSTICO TEOLOGÍA VIRTUAL</t>
  </si>
  <si>
    <t>FACULTAD DE EDUCACIÓN</t>
  </si>
  <si>
    <t>LICENCIATURA EN EDUCACIÓN INFANTIL</t>
  </si>
  <si>
    <t>LICENCIATURA EN CIENCIAS NATURALES Y EDUCACIÓN AMBIENTAL</t>
  </si>
  <si>
    <t>LICENCIATURA EN LITERATURA Y LENGUA CASTELLANA</t>
  </si>
  <si>
    <t>LICENCIATURA EN EDUCACIÓN FÍSICA</t>
  </si>
  <si>
    <t>LICENCIATURA EN EDUCACIÓN BÁSICA CON ÉNFASIS EN HUMANIDADES Y LENGUA CASTELLANA</t>
  </si>
  <si>
    <t>TOTAL PREGRADO</t>
  </si>
  <si>
    <t>% PROMEDIO DE INCREMENTO DE MATRÍCULAS PREGRADO</t>
  </si>
  <si>
    <t>POSGRADO</t>
  </si>
  <si>
    <t>ESPECIALIZACIÓN EN DISEÑO Y GERENCIA DE PRODUCTO PARA LA EXPORTACIÓN</t>
  </si>
  <si>
    <t>MAESTRÍA EN DISEÑO PARA LA INNOVACIÓN DE PRODUCTOS Y SERVICIOS</t>
  </si>
  <si>
    <t>MAESTRÍA EN PAISAJES ARTIFICIALES</t>
  </si>
  <si>
    <t>MAESTRÍA EN PLANEACIÓN URBANA Y REGIONAL</t>
  </si>
  <si>
    <t>FACULTAD CIENCIAS</t>
  </si>
  <si>
    <t>DOCTORADO EN CIENCIAS BIOLÓGICAS</t>
  </si>
  <si>
    <t>DOCTORADO EN CIENCIA Y TECNOLOGÍA DE MATERIALES</t>
  </si>
  <si>
    <t>ESPECIALIZACIÓN EN ANÁLISIS QUÍMICO INSTRUMENTAL</t>
  </si>
  <si>
    <t>ESPECIALIZACIÓN EN HEMATOLOGÍA EN EL LABORATORIO CLÍNICO Y MANEJO DEL BANCO DE SANGRE</t>
  </si>
  <si>
    <t>ESPECIALIZACIÓN EN MICROBIOLOGÍA MÉDICA</t>
  </si>
  <si>
    <t>MAESTRÍA EN CIENCIAS BIOLÓGICAS</t>
  </si>
  <si>
    <t>MAESTRÍA EN CIENCIAS DEL LABORATORIO CLÍNICO</t>
  </si>
  <si>
    <t>MAESTRÍA EN FÍSICA MÉDICA</t>
  </si>
  <si>
    <t>MAESTRÍA EN RESTAURACIÓN ECOLÓGICA</t>
  </si>
  <si>
    <t>MAESTRÍA EN MATEMÁTICAS</t>
  </si>
  <si>
    <t xml:space="preserve">DOCTORADO EN ECONOMÍA </t>
  </si>
  <si>
    <t>ESPECIALIZACIÓN EN ADMINISTRACIÓN DE SALUD</t>
  </si>
  <si>
    <t>ESPECIALIZACIÓN EN ASEGURAMIENTO Y CONTROL INTERNO</t>
  </si>
  <si>
    <t>ESPECIALIZACIÓN EN ASEGURAMIENTO Y CONTROL INTERNO - BUCARAMANGA</t>
  </si>
  <si>
    <t>ESPECIALIZACIÓN EN CONTABILIDAD FINANCIERA INTERNACIONAL - BARRANQUILLA</t>
  </si>
  <si>
    <t>ESPECIALIZACIÓN EN CONTABILIDAD FINANCIERA INTERNACIONAL - BOGOTA</t>
  </si>
  <si>
    <t>ESPECIALIZACIÓN EN CONTABILIDAD FINANCIERA INTERNACIONAL - PEREIRA</t>
  </si>
  <si>
    <t>ESPECIALIZACIÓN EN CONTABILIDAD FINANCIERA INTERNACIONAL - BUCARAMANGA</t>
  </si>
  <si>
    <t>ESPECIALIZACIÓN EN CONTABILIDAD GERENCIAL</t>
  </si>
  <si>
    <t>ESPECIALIZACIÓN EN ECONOMÍA PARA NO ECONOMISTAS</t>
  </si>
  <si>
    <t>ESPECIALIZACIÓN EN GERENCIA DE LA CALIDAD DE LOS SERVICIOS DE SALUD</t>
  </si>
  <si>
    <t xml:space="preserve">ESPECIALIZACIÓN EN MARKETING ESTRATÉGICO </t>
  </si>
  <si>
    <t xml:space="preserve">ESPECIALIZACIÓN EN GERENCIA DEL TALENTO HUMANO </t>
  </si>
  <si>
    <t>ESPECIALIZACIÓN EN GERENCIA FINANCIERA</t>
  </si>
  <si>
    <t xml:space="preserve">ESPECIALIZACIÓN EN GERENCIA HOSPITALARIA </t>
  </si>
  <si>
    <t>ESPECIALIZACIÓN EN GERENCIA INTERNACIONAL</t>
  </si>
  <si>
    <t xml:space="preserve">ESPECIALIZACIÓN EN GERENCIA ESTRATÉGICA DE LA INNOVACIÓN </t>
  </si>
  <si>
    <t>ESPECIALIZACIÓN EN REVISORÍA FISCAL</t>
  </si>
  <si>
    <t xml:space="preserve">MAESTRÍA EN ADMINISTRACIÓN </t>
  </si>
  <si>
    <t>MAESTRÍA EN ADMINISTRACIÓN DE SALUD</t>
  </si>
  <si>
    <t>MAESTRÍA EN ADMINISTRACIÓN EJECUTIVA - (Primera Cohorte)</t>
  </si>
  <si>
    <t>MAESTRÍA EN ADMINISTRACIÓN EJECUTIVA - (Segunda Cohorte)</t>
  </si>
  <si>
    <t>MAESTRÍA EN BANCA Y FINANZAS</t>
  </si>
  <si>
    <t xml:space="preserve">MAESTRÍA EN ECONOMÍA </t>
  </si>
  <si>
    <t>MAESTRÍA EN ESTRATEGIA, INNOVACIÓN Y COMPETITIVIDAD</t>
  </si>
  <si>
    <t>MAESTRÍA EN ECONOMÍA DE LA SALUD</t>
  </si>
  <si>
    <t>MAESTRÍA EN GERENCIA DE LA RESPONSABILIDAD SOCIAL Y SOSTENIBILIDAD EMPRESARIAL</t>
  </si>
  <si>
    <t>DOCTORADO EN ESTUDIOS AMBIENTALES Y RURALES</t>
  </si>
  <si>
    <t>ESPECIALIZACIÓN EN GESTIÓN DE EMPRESAS DE LA ECONOMÍA SOCIAL Y SOLIDARIA</t>
  </si>
  <si>
    <t>MAESTRÍA EN CONSERVACIÓN Y USO DE BIODIVERSIDAD</t>
  </si>
  <si>
    <t>MAESTRÍA EN DESARROLLO RURAL</t>
  </si>
  <si>
    <t>MAESTRÍA EN GESTIÓN AMBIENTAL PARA DESARROLLO SOSTENIBLE</t>
  </si>
  <si>
    <t>DOCTORADO EN COMUNICACIÓN, LENGUAJES E INFORMACIÓN</t>
  </si>
  <si>
    <t>ESPECIALIZACIÓN EN COMUNICACIÓN ORGANIZACIONAL</t>
  </si>
  <si>
    <t>ESPECIALIZACIÓN EN TELEVISIÓN EXPANDIDA Y TRANSMEDIA</t>
  </si>
  <si>
    <t>MAESTRÍA EN ARCHIVÍSTICA HISTÓRICA Y MEMORIA</t>
  </si>
  <si>
    <t>MAESTRÍA EN ARCHIVÍSTICA HISTÓRICA Y MEMORIA - EXTENSIÓN CALI</t>
  </si>
  <si>
    <t>MAESTRÍA EN COMUNICACIÓN, TECNOLOGÍA Y SOCIEDAD (Primera Cohorte)</t>
  </si>
  <si>
    <t>MAESTRÍA EN COMUNICACIÓN, TECNOLOGÍA Y SOCIEDAD (Segunda Cohorte)</t>
  </si>
  <si>
    <t>MAESTRÍA EN LINGÜÍSTICA APLICADA DEL ESPAÑOL COMO LENGUA EXTRANJERA</t>
  </si>
  <si>
    <t>MAESTRIA PERIODISMO CIENTIFICO</t>
  </si>
  <si>
    <t>FACULTAD CIENCIAS JURÍDICAS</t>
  </si>
  <si>
    <t>DOCTORADO EN CIENCIAS JURÍDICAS</t>
  </si>
  <si>
    <t>ESPECIALIZACIÓN EN DERECHO ADMINISTRATIVO</t>
  </si>
  <si>
    <t>ESPECIALIZACIÓN EN DERECHO COMERCIAL</t>
  </si>
  <si>
    <t>ESPECIALIZACIÓN EN DERECHO DE FAMILIA</t>
  </si>
  <si>
    <t>ESPECIALIZACIÓN EN DERECHO DE LA COMPETENCIA Y DEL LIBRE COMERCIO</t>
  </si>
  <si>
    <t>ESPECIALIZACIÓN EN DERECHO DE LA COMPETENCIA - CALI</t>
  </si>
  <si>
    <t>ESPECIALIZACIÓN EN DERECHO DE LA SEGURIDAD SOCIAL</t>
  </si>
  <si>
    <t>ESPECIALIZACIÓN EN DERECHO DE SEGUROS</t>
  </si>
  <si>
    <t>ESPECIALIZACIÓN EN DERECHO DE SEGUROS - MEDELLÍN</t>
  </si>
  <si>
    <t>ESPECIALIZACIÓN EN DERECHO DE SOCIEDADES</t>
  </si>
  <si>
    <t>ESPECIALIZACIÓN EN DERECHO FINANCIERO Y MERCADO DE VALORES</t>
  </si>
  <si>
    <t>ESPECIALIZACIÓN EN DERECHO LABORAL</t>
  </si>
  <si>
    <t>ESPECIALIZACIÓN EN DERECHO MÉDICO</t>
  </si>
  <si>
    <t>ESPECIALIZACIÓN EN DERECHO SUSTANTIVO Y CONTENCIOSO CONSTITUCIONAL</t>
  </si>
  <si>
    <t>ESPECIALIZACIÓN EN DERECHO TRIBUTARIO</t>
  </si>
  <si>
    <t>ESPECIALIZACIÓN EN DERECHO URBANÍSTICO</t>
  </si>
  <si>
    <t>ESPECIALIZACIÓN EN DERECHO URBANÍSTICO - BUCARAMANGA</t>
  </si>
  <si>
    <t>MAESTRÍA EN DERECHO ADMINISTRATIVO</t>
  </si>
  <si>
    <t>MAESTRÍA EN DERECHO CONSTITUCIONAL</t>
  </si>
  <si>
    <t>MAESTRÍA EN DERECHO DE SEGUROS</t>
  </si>
  <si>
    <t>MAESTRÍA EN DERECHO LABORAL Y DE LA SEGURIDAD SOCIAL</t>
  </si>
  <si>
    <t>MAESTRÍA EN DERECHO ECONÓMICO</t>
  </si>
  <si>
    <t>ESPECIALIZACIÓN EN ENFERMERÍA EN CUIDADO CRÍTICO</t>
  </si>
  <si>
    <t>ESPECIALIZACIÓN EN ENFERMERÍA PEDIÁTRICA</t>
  </si>
  <si>
    <t xml:space="preserve">ESPECIALIZACIÓN EN SEGURIDAD Y SALUD EN EL TRABAJO </t>
  </si>
  <si>
    <t>MAESTRÍA EN CUIDADO DE ENFERMERÍA AL ADULTO MAYOR</t>
  </si>
  <si>
    <t>MAESTRÍA EN ENFERMERÍA EN CUIDADO CRÍTICO</t>
  </si>
  <si>
    <t>MAESTRÍA EN ENFERMERÍA EN CUIDADO PALIATIVO</t>
  </si>
  <si>
    <t>MAESTRÍA EN ENFERMERÍA ONCOLÓGICA</t>
  </si>
  <si>
    <t>MAESTRÍA EN SEGURIDAD Y SALUD EN EL TRABAJO</t>
  </si>
  <si>
    <t>MAESTRÍA EN CREACIÓN AUDIOVISUAL</t>
  </si>
  <si>
    <t>MAESTRÍA EN MÚSICA</t>
  </si>
  <si>
    <t>DOCTORADO EN CIENCIAS SOCIALES Y HUMANAS</t>
  </si>
  <si>
    <t>MAESTRÍA EN ESTUDIOS CULTURALES</t>
  </si>
  <si>
    <t>MAESTRÍA EN HISTORIA</t>
  </si>
  <si>
    <t>MAESTRÍA EN LITERATURA</t>
  </si>
  <si>
    <t>MAESTRÍA ESTUDIOS AFROCOLOMBIANOS - CARTAGENA</t>
  </si>
  <si>
    <t>MAESTRÍA ESTUDIOS AFROCOLOMBIANOS - BOGOTÁ</t>
  </si>
  <si>
    <t>MAESTRÍA EN ESTUDIOS CULTURALES LATINOAMERICANOS - Virtual</t>
  </si>
  <si>
    <t xml:space="preserve">ESPECIALIZACIÓN EN LITERATURA INFANTIL Y JUVENIL </t>
  </si>
  <si>
    <t>MAESTRÍA EN FILOSOFÍA</t>
  </si>
  <si>
    <t>MAESTRÍA EN BIOÉTICA</t>
  </si>
  <si>
    <t>DOCTORADO EN FILOSOFÍA (Segunda Cohorte)</t>
  </si>
  <si>
    <t>DOCTORADO EN FILOSOFÍA (Primera Cohorte)</t>
  </si>
  <si>
    <t>DOCTORADO EN INGENIERÍA</t>
  </si>
  <si>
    <t>ESPECIALIZACIÓN EN ARQUITECTURA EMPRESARIAL DE SOFTWARE</t>
  </si>
  <si>
    <t>ESPECIALIZACIÓN EN GEOTECNIA VIAL Y PAVIMENTOS</t>
  </si>
  <si>
    <t>ESPECIALIZACIÓN EN GERENCIA DE CONSTRUCCIONES</t>
  </si>
  <si>
    <t>ESPECIALIZACIÓN EN INGENIERÍA DE OPERACIONES EN MANUFACTURA Y SERVICIOS</t>
  </si>
  <si>
    <t>ESPECIALIZACIÓN EN SISTEMAS GERENCIALES DE INGENIERÍA</t>
  </si>
  <si>
    <t>ESPECIALIZACIÓN EN TECNOLOGÍA DE LA CONSTRUCCIÓN EN EDIFICACIONES</t>
  </si>
  <si>
    <t>ESPECIALIZACIÓN EN GERENCIA DE PROYECTOS Y TECNOLOGÍAS DE LA INFORMACIÓN</t>
  </si>
  <si>
    <t>MAESTRÍA EN ANALITICA PARA LA INTELIGENCIA DE LOS NEGOCIOS</t>
  </si>
  <si>
    <t>MAESTRÍA EN BIOINGENIERÍA</t>
  </si>
  <si>
    <t>MAESTRÍA EN HIDROSISTEMAS</t>
  </si>
  <si>
    <t>MAESTRÍA EN INGENIERÍA CIVIL</t>
  </si>
  <si>
    <t>MAESTRÍA EN INGENIERÍA DEL INTERNET DE LAS COSAS</t>
  </si>
  <si>
    <t>MAESTRÍA EN INGENIERÍA DE SISTEMAS Y COMPUTACIÓN</t>
  </si>
  <si>
    <t>MAESTRÍA EN INGENIERÍA ELECTRÓNICA</t>
  </si>
  <si>
    <t>MAESTRÍA EN LOGÍSTICA Y TRANSPORTE</t>
  </si>
  <si>
    <t>MAESTRÍA EN INTELIGENCIA ARTIFICIAL</t>
  </si>
  <si>
    <t>MAESTRÍA EN SEGURIDAD DIGITAL</t>
  </si>
  <si>
    <t>MAESTRÍA EN ENERGÍA Y SOSTENIBILIDAD</t>
  </si>
  <si>
    <t>MAESTRÍA EN INGENIERÍA INDUSTRIAL</t>
  </si>
  <si>
    <t>DOCTORADO EN NEUROCIENCIAS</t>
  </si>
  <si>
    <t>DOCTORADO EN EPIDEMIOLOGíA CLÍNICA</t>
  </si>
  <si>
    <t>ESPECIALIZACIÓN EN INFECTOLOGÍA</t>
  </si>
  <si>
    <t>ESPECIALIZACIÓN EN ANESTESIOLOGÍA</t>
  </si>
  <si>
    <t>ESPECIALIZACIÓN EN CARDIOLOGÍA</t>
  </si>
  <si>
    <t>ESPECIALIZACIÓN EN CIRUGÍA CARDIOVASCULAR</t>
  </si>
  <si>
    <t>ESPECIALIZACIÓN EN CIRUGÍA GENERAL (PRIMERA COHORTE)</t>
  </si>
  <si>
    <t>ESPECIALIZACIÓN EN CIRUGÍA GENERAL (SEGUNDA COHORTE)</t>
  </si>
  <si>
    <t>ESPECIALIZACIÓN EN CIRUGÍA PLÁSTICA RECONSTRUCTIVA Y ESTÉTICA (PRIMER COHORTE)</t>
  </si>
  <si>
    <t>ESPECIALIZACIÓN EN CIRUGÍA PLÁSTICA RECONSTRUCTIVA Y ESTÉTICA (SEGUNDO COHORTE)</t>
  </si>
  <si>
    <t>ESPECIALIZACIÓN EN CIRUGÍA ONCOLÓGICA</t>
  </si>
  <si>
    <t>ESPECIALIZACIÓN EN ELECTROFISIOLOGÍA CLÍNICA, ESTIMULACIÓN Y ARRITMIAS CARDIÁCAS</t>
  </si>
  <si>
    <t>ESPECIALIZACIÓN EN ENDOCRINOLOGÍA</t>
  </si>
  <si>
    <t>ESPECIALIZACIÓN EN GASTROENTEROLOGÍA Y ENDOSCOPIA DIGESTIVA</t>
  </si>
  <si>
    <t>ESPECIALIZACIÓN EN GENÉTICA MÉDICA</t>
  </si>
  <si>
    <t>ESPECIALIZACIÓN EN GERIATRÍA  (PRIMERA COHORTE)</t>
  </si>
  <si>
    <t>ESPECIALIZACIÓN EN GERIATRÍA (SEGUNDA COHORTE)</t>
  </si>
  <si>
    <t>ESPECIALIZACIÓN EN GINECOLOGÍA Y OBSTETRICIA</t>
  </si>
  <si>
    <t>ESPECIALIZACIÓN EN CARDIOLOGÍA INTERVENCIONISTA Y HEMODINAMIA</t>
  </si>
  <si>
    <t>ESPECIALIZACIÓN EN MEDICINA CRÍTICA Y CUIDADO INTENSIVO (PRIMERA COHORTE)</t>
  </si>
  <si>
    <t>ESPECIALIZACIÓN EN MEDICINA CRÍTICA Y CUIDADO INTENSIVO (SEGUNDA COHORTE)</t>
  </si>
  <si>
    <t>ESPECIALIZACIÓN EN MEDICINA DE URGENCIAS (PRIMERA COHORTE)</t>
  </si>
  <si>
    <t>ESPECIALIZACIÓN EN MEDICINA DE URGENCIAS (SEGUNDA COHORTE)</t>
  </si>
  <si>
    <t xml:space="preserve">ESPECIALIZACIÓN EN MEDICINA DEL DOLOR Y CUIDADOS PALIATIVOS </t>
  </si>
  <si>
    <t>ESPECIALIZACIÓN EN MEDICINA FAMILIAR (PRIMERA COHORTE)</t>
  </si>
  <si>
    <t>ESPECIALIZACIÓN EN MEDICINA FAMILIAR (SEGUNDA COHORTE)</t>
  </si>
  <si>
    <t>ESPECIALIZACIÓN EN MEDICINA INTERNA (PRIMERA COHORTE)</t>
  </si>
  <si>
    <t>ESPECIALIZACIÓN EN MEDICINA INTERNA (SEGUNDA COHORTE)</t>
  </si>
  <si>
    <t>ESPECIALIZACIÓN EN NEFROLOGÍA</t>
  </si>
  <si>
    <t>ESPECIALIZACIÓN EN NEUMOLOGÍA</t>
  </si>
  <si>
    <t>ESPECIALIZACIÓN EN NEUROCIRUGÍA</t>
  </si>
  <si>
    <t>ESPECIALIZACIÓN EN NEUROLOGÍA</t>
  </si>
  <si>
    <t>ESPECIALIZACIÓN EN OFTALMOLOGÍA</t>
  </si>
  <si>
    <t>ESPECIALIZACIÓN EN ORTOPEDIA y TRAUMATOLOGÍA PEDIÁTRICA</t>
  </si>
  <si>
    <t>ESPECIALIZACIÓN EN ORTOPEDIA Y TRAUMATOLOGÍA</t>
  </si>
  <si>
    <t>ESPECIALIZACIÓN EN OTORRINOLARINGOLOGÍA (PRIMERA COHORTE)</t>
  </si>
  <si>
    <t xml:space="preserve">ESPECIALIZACIÓN EN OTORRINOLARINGOLOGÍA (SEGUNDA COHORTE) </t>
  </si>
  <si>
    <t>ESPECIALIZACIÓN EN PATOLOGÍA (PRIMERA COHORTE)</t>
  </si>
  <si>
    <t>ESPECIALIZACIÓN EN PATOLOGÍA (SEGUNDA COHORTE)</t>
  </si>
  <si>
    <t>ESPECIALIZACIÓN EN PEDIATRÍA (PRIMERA COHORTE)</t>
  </si>
  <si>
    <t>ESPECIALIZACIÓN EN PEDIATRÍA (SEGUNDA COHORTE)</t>
  </si>
  <si>
    <t>ESPECIALIZACIÓN EN PSIQUIATRÍA DE ENLACE (PRIMERA COHORTE)</t>
  </si>
  <si>
    <t>ESPECIALIZACIÓN EN PSIQUIATRÍA DE ENLACE (SEGUNDA COHORTE)</t>
  </si>
  <si>
    <t>ESPECIALIZACIÓN EN PSIQUIATRÍA DE NIÑOS Y ADOLESCENTES (PRIMERA COHORTE)</t>
  </si>
  <si>
    <t>ESPECIALIZACIÓN EN PSIQUIATRÍA DE NIÑOS Y ADOLESCENTES (SEGUNDA COHORTE)</t>
  </si>
  <si>
    <t>ESPECIALIZACIÓN EN PSIQUIATRÍA GENERAL</t>
  </si>
  <si>
    <t>ESPECIALIZACIÓN EN RADIOLOGÍA</t>
  </si>
  <si>
    <t>ESPECIALIZACIÓN EN REUMATOLOGÍA</t>
  </si>
  <si>
    <t>ESPECIALIZACIÓN EN UROLOGÍA</t>
  </si>
  <si>
    <t>ESPECIALIZACIÓN EN NEONATOLOGÍA</t>
  </si>
  <si>
    <t>MAESTRÍA EN BIOESTADÍSTICA</t>
  </si>
  <si>
    <t>MAESTRÍA EN EPIDEMIOLOGíA CLÍNICA (PRIMERA COHORTE)</t>
  </si>
  <si>
    <t>MAESTRÍA EN EPIDEMIOLOGíA CLÍNICA (SEGUNDA COHORTE)</t>
  </si>
  <si>
    <t>MAESTRÍA EN EPIDEMIOLOGíA CLÍNICA EXTENSIÓN CALI</t>
  </si>
  <si>
    <t>ESPECIALIZACIÓN EN CIRUGÍA DE MANO</t>
  </si>
  <si>
    <t>ESPECIALIZACIÓN EN DERMATOLOGÍA</t>
  </si>
  <si>
    <t>ESPECIALIZACIÓN EN MASTOLOGÍA</t>
  </si>
  <si>
    <t>MAESTRÍA EN ABORDAJES PSICOSOCIALES PARA LA CONSTRUCCIÓN DE CULTURAS DE PAZ</t>
  </si>
  <si>
    <t>MAESTRÍA EN NIÑEZ, FAMILIA Y DESARROLLO EN CONTEXTOS</t>
  </si>
  <si>
    <t>MAESTRÍA EN PSICOLOGÍA CLÍNICA</t>
  </si>
  <si>
    <t>DOCTORADO EN PSICOLOGÍA</t>
  </si>
  <si>
    <t>ESPECIALIZACIÓN EN CIRUGÍA MAXILOFACIAL</t>
  </si>
  <si>
    <t>ESPECIALIZACIÓN EN ENDODONCIA</t>
  </si>
  <si>
    <t>ESPECIALIZACIÓN EN ODONTOPEDIATRIA</t>
  </si>
  <si>
    <t>ESPECIALIZACIÓN EN ORTODONCIA</t>
  </si>
  <si>
    <t>ESPECIALIZACIÓN EN PATOLOGÍA Y CIRUGÍA BUCAL</t>
  </si>
  <si>
    <t>ESPECIALIZACIÓN EN PERIODONCIA</t>
  </si>
  <si>
    <t>ESPECIALIZACIÓN EN REHABILITACIÓN ORAL</t>
  </si>
  <si>
    <t>FACULTAD DERECHO CANÓNICO</t>
  </si>
  <si>
    <t>MAESTRÍA EN DERECHO CANÓNICO</t>
  </si>
  <si>
    <t>DOCTORADO EN DERECHO CANÓNICO</t>
  </si>
  <si>
    <t>ESPECIALIZACIÓN EN DERECHO MATRIMONIAL CANÓNICO-VIRTUAL</t>
  </si>
  <si>
    <t>LICENCIATURA ECLESIÁSTICA EN DERECHO CANONICO</t>
  </si>
  <si>
    <t>FACULTAD CIENCIAS POLIT. Y REL. INTERNACIONALES</t>
  </si>
  <si>
    <t>ESPECIALIZACIÓN EN GOBIERNO Y GESTIÓN PÚBLICA TERRITORIALES</t>
  </si>
  <si>
    <t>ESPECIALIZACIÓN EN GOBIERNO Y GESTIÓN PÚBLICA TERRITORIALES - BARRANQUILLA</t>
  </si>
  <si>
    <t>ESPECIALIZACIÓN EN OPINIÓN PÚBLICA Y MERCADEO POLÍTICO</t>
  </si>
  <si>
    <t>ESPECIALIZACIÓN EN RESOLUCIÓN DE CONFLICTOS</t>
  </si>
  <si>
    <t>MAESTRÍA EN ESTUDIOS DE PAZ Y RESOLUCIÓN DE CONFLICTOS</t>
  </si>
  <si>
    <t>MAESTRIA EN ESTUDIOS CONTEMPORÁNEOS DE AMÉRICA LATINA</t>
  </si>
  <si>
    <t>MAESTRÍA EN ESTUDIOS POLÍTICOS</t>
  </si>
  <si>
    <t>MAESTRÍA EN GOBIERNO DEL TERRITORIO Y GESTIÓN PÚBLICA</t>
  </si>
  <si>
    <t>MAESTRÍA EN POLÍTICA SOCIAL</t>
  </si>
  <si>
    <t>MAESTRÍA EN ESTUDIOS INTERNACIONALES</t>
  </si>
  <si>
    <t>MAESTRÍA EN TEOLOGÍA</t>
  </si>
  <si>
    <t>DOCTORADO EN TEOLOGÍA</t>
  </si>
  <si>
    <t>LICENCIATURA ECLESIÁSTICA EN TEOLOGIA</t>
  </si>
  <si>
    <t>DOCTORADO ECLESIÁSTICO EN TEOLOGIA</t>
  </si>
  <si>
    <t>MAESTRÍA EN EDUCACIÓN</t>
  </si>
  <si>
    <t>ESPECIALIZACIÓN EN LIDERAZGO PARA LA GESTIÓN SOCIAL</t>
  </si>
  <si>
    <t>MAESTRÍA EN EDUCACIÓN PARA LA INNOVACIÓN Y LAS CIUDADANÍAS</t>
  </si>
  <si>
    <t>MAESTRÍA EN SALUD MENTAL ESCOLAR</t>
  </si>
  <si>
    <t>INSTITUTO PENSAR</t>
  </si>
  <si>
    <t>MAESTRÍA EN ESTUDIOS CRÍTICOS DE LAS MIGRACIONES CONTEMPORÁNEAS - VIRTUAL</t>
  </si>
  <si>
    <t>INSTITUTO DE SALUD PÚBLICA</t>
  </si>
  <si>
    <t>MAESTRÍA EN SALUD PÚBLICA</t>
  </si>
  <si>
    <t>TOTAL POSGRADO</t>
  </si>
  <si>
    <t>% PROMEDIO DE INCREMENTO DE MATRÍCULAS POSGRADO</t>
  </si>
  <si>
    <t>TOTAL PONTIFICIA UNIVERSIDAD JAVERIANA</t>
  </si>
  <si>
    <t>% PROMEDIO DE INCREMENTO DE MATRÍCULAS PUJ</t>
  </si>
  <si>
    <t>Fuente: Dirección Financiera – Vicerrectoría Administrativa, Pontificia Universidad Javeriana - Sede Central.</t>
  </si>
  <si>
    <t>Nota: Hay estudiantes que pagan media matrícula, de múltiple programa, con becas, descuentos y posibles devoluciones, el  ingreso total estimado por matrículas para cada periodo no es igual a la multiplicación del número de estudiantes estimado por el valor de la matrícula.</t>
  </si>
  <si>
    <t>CONCEPTO</t>
  </si>
  <si>
    <t>Derechos de Inscripción Pregrado y Posgrado</t>
  </si>
  <si>
    <t xml:space="preserve">Carné (duplicado) </t>
  </si>
  <si>
    <t>Certificación de planes de estudio y programas de asignaturas</t>
  </si>
  <si>
    <t>Certificaciones, constancias y copias actas de grado</t>
  </si>
  <si>
    <t xml:space="preserve"> Tarifa 2022 </t>
  </si>
  <si>
    <t xml:space="preserve"> Incremento </t>
  </si>
  <si>
    <t xml:space="preserve"> Tarifa 2023 </t>
  </si>
  <si>
    <t>Evaluación supletoria</t>
  </si>
  <si>
    <t xml:space="preserve"> $          98.000</t>
  </si>
  <si>
    <t xml:space="preserve"> $      109.000</t>
  </si>
  <si>
    <t>Validación de asignaturas</t>
  </si>
  <si>
    <t xml:space="preserve"> $          36.000</t>
  </si>
  <si>
    <t xml:space="preserve"> $        40.000</t>
  </si>
  <si>
    <t>Preparatorio (repetición de examen o primer examen preparatorio de estudiante que incumplió)</t>
  </si>
  <si>
    <t xml:space="preserve"> $          74.000</t>
  </si>
  <si>
    <t xml:space="preserve"> $        83.000</t>
  </si>
  <si>
    <t>Examen de Clasificación en lengua extranjera por segunda vez</t>
  </si>
  <si>
    <t xml:space="preserve"> $          38.000</t>
  </si>
  <si>
    <t xml:space="preserve"> $        42.000</t>
  </si>
  <si>
    <t>Derechos de grado</t>
  </si>
  <si>
    <t xml:space="preserve"> $         151.000</t>
  </si>
  <si>
    <t xml:space="preserve"> $      169.000</t>
  </si>
  <si>
    <t>Diploma de grado (original o copia) en español o en latín</t>
  </si>
  <si>
    <t xml:space="preserve"> $         438.000</t>
  </si>
  <si>
    <t xml:space="preserve"> $      491.000</t>
  </si>
  <si>
    <t>Traducción de diplomas del latín</t>
  </si>
  <si>
    <t xml:space="preserve"> $         143.000</t>
  </si>
  <si>
    <t xml:space="preserve"> $      160.000</t>
  </si>
  <si>
    <t xml:space="preserve"> $          53.000</t>
  </si>
  <si>
    <t xml:space="preserve"> $        59.000</t>
  </si>
  <si>
    <t xml:space="preserve"> $         612.000</t>
  </si>
  <si>
    <t xml:space="preserve"> $      686.000</t>
  </si>
  <si>
    <t>COSTOS ESPECÍFICOS POR PROGRAMA O FACULTAD</t>
  </si>
  <si>
    <t xml:space="preserve"> $         189.000</t>
  </si>
  <si>
    <t xml:space="preserve"> $      212.000</t>
  </si>
  <si>
    <t xml:space="preserve"> $          59.000</t>
  </si>
  <si>
    <t xml:space="preserve"> $        66.000</t>
  </si>
  <si>
    <t>Facultad de Ciencias Económicas</t>
  </si>
  <si>
    <t>Derechos de Inscripción Maestría en Administración - MADME</t>
  </si>
  <si>
    <t>Derechos de Inscripción Maestría en Administración - MADMI</t>
  </si>
  <si>
    <t>Instituto de Bioética</t>
  </si>
  <si>
    <t xml:space="preserve"> $         411.000</t>
  </si>
  <si>
    <t xml:space="preserve"> $      461.000</t>
  </si>
  <si>
    <t>Servicio de cursos especiales (tutoriales) para estudiantes de la Universidad</t>
  </si>
  <si>
    <t xml:space="preserve"> $         250.000</t>
  </si>
  <si>
    <t xml:space="preserve"> $      280.000</t>
  </si>
  <si>
    <t>Facultad de Filosofía</t>
  </si>
  <si>
    <t>Derechos de grado - Seminaristas Venezuela</t>
  </si>
  <si>
    <t xml:space="preserve"> $         880.000</t>
  </si>
  <si>
    <t xml:space="preserve"> $      987.000</t>
  </si>
  <si>
    <t>Facultad de Medicina - Posgrado</t>
  </si>
  <si>
    <t>Derechos de Inscripción Premédico</t>
  </si>
  <si>
    <t>Facultad de Odontología</t>
  </si>
  <si>
    <t xml:space="preserve"> $          70.850</t>
  </si>
  <si>
    <t xml:space="preserve"> $        79.000</t>
  </si>
  <si>
    <t>Derechos de Inscripción Técnico Laboral en Auxiliar en Odontologia</t>
  </si>
  <si>
    <t>Derechos de grado - Auxiliar de Higiene Oral o Auxiliar de Consultorio</t>
  </si>
  <si>
    <t>Diploma de grado (original o copia) en español o en latín - Auxiliar de Higiene Oral o Auxiliar de Consultorio</t>
  </si>
  <si>
    <t xml:space="preserve"> $          80.000</t>
  </si>
  <si>
    <t xml:space="preserve"> $        89.000</t>
  </si>
  <si>
    <t>Facultad de Teología</t>
  </si>
  <si>
    <t xml:space="preserve"> $          63.000</t>
  </si>
  <si>
    <t xml:space="preserve"> $        70.000</t>
  </si>
  <si>
    <t>PROGRAMA DE LICENCIATURA EN CIENCIAS RELIGIOSAS - VIRTUAL</t>
  </si>
  <si>
    <t xml:space="preserve">Derechos de grados </t>
  </si>
  <si>
    <t xml:space="preserve"> $         356.000</t>
  </si>
  <si>
    <t xml:space="preserve"> $      399.000</t>
  </si>
  <si>
    <t xml:space="preserve"> $          94.000</t>
  </si>
  <si>
    <t xml:space="preserve"> $      105.000</t>
  </si>
  <si>
    <t>Pontificia Universidad Javeriana</t>
  </si>
  <si>
    <t>Incremento en valores de matrícula y demás derechos pecuniarios - Anexo Sede Central</t>
  </si>
  <si>
    <t>Contenido</t>
  </si>
  <si>
    <t>Recursos para inversiones 2019</t>
  </si>
  <si>
    <t>Valores de matrícula 2022-2023</t>
  </si>
  <si>
    <t>Otros conceptos 2022-2023</t>
  </si>
  <si>
    <t>Volver al menú</t>
  </si>
  <si>
    <t>Valores de matrícula 2022 - 2023</t>
  </si>
  <si>
    <t>Otros Conceptos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</si>
</sst>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$&quot;#,##0;\-&quot;$&quot;#,##0"/>
    <numFmt numFmtId="165" formatCode="_-&quot;$&quot;* #,##0.00_-;\-&quot;$&quot;* #,##0.00_-;_-&quot;$&quot;* &quot;-&quot;??_-;_-@_-"/>
    <numFmt numFmtId="166" formatCode="_(* #,##0.00_);_(* \(#,##0.00\);_(* &quot;-&quot;??_);_(@_)"/>
    <numFmt numFmtId="167" formatCode="_-&quot;$&quot;* #,##0_-;\-&quot;$&quot;* #,##0_-;_-&quot;$&quot;* &quot;-&quot;??_-;_-@_-"/>
    <numFmt numFmtId="168" formatCode="0.0%"/>
    <numFmt numFmtId="169" formatCode="&quot;$&quot;#,##0"/>
    <numFmt numFmtId="170" formatCode="_-* #,##0_-;\-* #,##0_-;_-* &quot;-&quot;??_-;_-@_-"/>
    <numFmt numFmtId="171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8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u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6"/>
      <color rgb="FF0062A1"/>
      <name val="Verdana"/>
      <family val="2"/>
    </font>
    <font>
      <sz val="14"/>
      <color rgb="FF0062A1"/>
      <name val="Verdana"/>
      <family val="2"/>
    </font>
    <font>
      <b/>
      <sz val="11"/>
      <color theme="0"/>
      <name val="Verdana"/>
      <family val="2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9" fillId="6" borderId="0">
      <alignment horizontal="left" vertical="center" indent="1"/>
    </xf>
  </cellStyleXfs>
  <cellXfs count="168">
    <xf numFmtId="0" fontId="0" fillId="0" borderId="0" xfId="0"/>
    <xf numFmtId="170" fontId="4" fillId="0" borderId="3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9" fontId="4" fillId="0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167" fontId="6" fillId="0" borderId="6" xfId="2" applyNumberFormat="1" applyFont="1" applyFill="1" applyBorder="1" applyAlignment="1">
      <alignment horizontal="center" vertical="center" wrapText="1"/>
    </xf>
    <xf numFmtId="167" fontId="6" fillId="0" borderId="7" xfId="2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/>
    </xf>
    <xf numFmtId="165" fontId="4" fillId="0" borderId="3" xfId="2" applyFont="1" applyFill="1" applyBorder="1" applyAlignment="1"/>
    <xf numFmtId="9" fontId="4" fillId="0" borderId="3" xfId="3" applyFont="1" applyFill="1" applyBorder="1" applyAlignment="1">
      <alignment horizontal="center"/>
    </xf>
    <xf numFmtId="169" fontId="4" fillId="0" borderId="3" xfId="0" applyNumberFormat="1" applyFont="1" applyBorder="1" applyAlignment="1">
      <alignment horizontal="center"/>
    </xf>
    <xf numFmtId="4" fontId="4" fillId="0" borderId="3" xfId="3" applyNumberFormat="1" applyFont="1" applyFill="1" applyBorder="1" applyAlignment="1">
      <alignment horizontal="center"/>
    </xf>
    <xf numFmtId="4" fontId="4" fillId="0" borderId="3" xfId="2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169" fontId="4" fillId="0" borderId="1" xfId="2" applyNumberFormat="1" applyFont="1" applyFill="1" applyBorder="1" applyAlignment="1">
      <alignment horizontal="center"/>
    </xf>
    <xf numFmtId="4" fontId="4" fillId="0" borderId="1" xfId="3" applyNumberFormat="1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/>
    </xf>
    <xf numFmtId="167" fontId="4" fillId="0" borderId="3" xfId="2" applyNumberFormat="1" applyFont="1" applyFill="1" applyBorder="1"/>
    <xf numFmtId="167" fontId="4" fillId="0" borderId="3" xfId="2" applyNumberFormat="1" applyFont="1" applyFill="1" applyBorder="1" applyAlignment="1">
      <alignment horizontal="center"/>
    </xf>
    <xf numFmtId="0" fontId="4" fillId="0" borderId="3" xfId="0" applyFont="1" applyBorder="1"/>
    <xf numFmtId="164" fontId="4" fillId="0" borderId="1" xfId="2" applyNumberFormat="1" applyFont="1" applyFill="1" applyBorder="1" applyAlignment="1">
      <alignment horizontal="center"/>
    </xf>
    <xf numFmtId="168" fontId="4" fillId="0" borderId="1" xfId="3" applyNumberFormat="1" applyFont="1" applyFill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4" fillId="0" borderId="2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0" borderId="0" xfId="8"/>
    <xf numFmtId="169" fontId="4" fillId="0" borderId="1" xfId="0" applyNumberFormat="1" applyFont="1" applyBorder="1" applyAlignment="1">
      <alignment horizontal="center" vertical="center" wrapText="1"/>
    </xf>
    <xf numFmtId="169" fontId="4" fillId="0" borderId="11" xfId="0" applyNumberFormat="1" applyFont="1" applyBorder="1" applyAlignment="1">
      <alignment horizontal="center" vertical="center" wrapText="1"/>
    </xf>
    <xf numFmtId="169" fontId="4" fillId="0" borderId="1" xfId="0" applyNumberFormat="1" applyFont="1" applyBorder="1" applyAlignment="1">
      <alignment horizontal="center"/>
    </xf>
    <xf numFmtId="169" fontId="4" fillId="0" borderId="1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7" fontId="5" fillId="0" borderId="0" xfId="2" applyNumberFormat="1" applyFont="1" applyFill="1" applyBorder="1"/>
    <xf numFmtId="168" fontId="4" fillId="0" borderId="0" xfId="3" applyNumberFormat="1" applyFont="1" applyFill="1" applyBorder="1" applyAlignment="1">
      <alignment horizontal="center" vertical="center"/>
    </xf>
    <xf numFmtId="167" fontId="4" fillId="0" borderId="0" xfId="2" applyNumberFormat="1" applyFont="1" applyFill="1" applyBorder="1"/>
    <xf numFmtId="167" fontId="4" fillId="0" borderId="0" xfId="2" applyNumberFormat="1" applyFont="1" applyFill="1" applyBorder="1" applyAlignment="1">
      <alignment horizontal="center" vertical="center"/>
    </xf>
    <xf numFmtId="168" fontId="4" fillId="0" borderId="0" xfId="3" applyNumberFormat="1" applyFont="1" applyFill="1" applyBorder="1" applyAlignment="1">
      <alignment horizontal="center"/>
    </xf>
    <xf numFmtId="0" fontId="6" fillId="0" borderId="0" xfId="0" applyFont="1"/>
    <xf numFmtId="169" fontId="4" fillId="0" borderId="0" xfId="3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167" fontId="6" fillId="0" borderId="13" xfId="2" applyNumberFormat="1" applyFont="1" applyFill="1" applyBorder="1" applyAlignment="1">
      <alignment vertical="center" wrapText="1"/>
    </xf>
    <xf numFmtId="167" fontId="6" fillId="0" borderId="25" xfId="2" applyNumberFormat="1" applyFont="1" applyFill="1" applyBorder="1" applyAlignment="1">
      <alignment vertical="center" wrapText="1"/>
    </xf>
    <xf numFmtId="4" fontId="6" fillId="0" borderId="19" xfId="3" applyNumberFormat="1" applyFont="1" applyFill="1" applyBorder="1" applyAlignment="1">
      <alignment horizontal="center"/>
    </xf>
    <xf numFmtId="167" fontId="7" fillId="0" borderId="6" xfId="2" applyNumberFormat="1" applyFont="1" applyFill="1" applyBorder="1" applyAlignment="1">
      <alignment horizontal="center"/>
    </xf>
    <xf numFmtId="168" fontId="6" fillId="0" borderId="6" xfId="3" applyNumberFormat="1" applyFont="1" applyFill="1" applyBorder="1" applyAlignment="1">
      <alignment horizontal="center" vertical="center"/>
    </xf>
    <xf numFmtId="167" fontId="6" fillId="0" borderId="6" xfId="2" applyNumberFormat="1" applyFont="1" applyFill="1" applyBorder="1" applyAlignment="1">
      <alignment horizontal="center" vertical="center"/>
    </xf>
    <xf numFmtId="168" fontId="6" fillId="0" borderId="6" xfId="3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68" fontId="4" fillId="0" borderId="23" xfId="3" applyNumberFormat="1" applyFont="1" applyFill="1" applyBorder="1" applyAlignment="1">
      <alignment horizontal="center" vertical="center"/>
    </xf>
    <xf numFmtId="167" fontId="4" fillId="0" borderId="23" xfId="2" applyNumberFormat="1" applyFont="1" applyFill="1" applyBorder="1" applyAlignment="1">
      <alignment horizontal="center" vertical="center"/>
    </xf>
    <xf numFmtId="167" fontId="5" fillId="0" borderId="6" xfId="2" applyNumberFormat="1" applyFont="1" applyFill="1" applyBorder="1" applyAlignment="1">
      <alignment horizontal="center"/>
    </xf>
    <xf numFmtId="168" fontId="4" fillId="0" borderId="6" xfId="3" applyNumberFormat="1" applyFont="1" applyFill="1" applyBorder="1" applyAlignment="1">
      <alignment horizontal="center" vertical="center"/>
    </xf>
    <xf numFmtId="167" fontId="4" fillId="0" borderId="6" xfId="2" applyNumberFormat="1" applyFont="1" applyFill="1" applyBorder="1" applyAlignment="1">
      <alignment horizontal="center" vertical="center"/>
    </xf>
    <xf numFmtId="168" fontId="4" fillId="0" borderId="6" xfId="3" applyNumberFormat="1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7" fontId="5" fillId="0" borderId="16" xfId="2" applyNumberFormat="1" applyFont="1" applyFill="1" applyBorder="1" applyAlignment="1">
      <alignment horizontal="center"/>
    </xf>
    <xf numFmtId="168" fontId="4" fillId="0" borderId="16" xfId="3" applyNumberFormat="1" applyFont="1" applyFill="1" applyBorder="1" applyAlignment="1">
      <alignment horizontal="center" vertical="center"/>
    </xf>
    <xf numFmtId="167" fontId="4" fillId="0" borderId="16" xfId="2" applyNumberFormat="1" applyFont="1" applyFill="1" applyBorder="1" applyAlignment="1">
      <alignment horizontal="center"/>
    </xf>
    <xf numFmtId="167" fontId="4" fillId="0" borderId="16" xfId="2" applyNumberFormat="1" applyFont="1" applyFill="1" applyBorder="1" applyAlignment="1">
      <alignment horizontal="center" vertical="center"/>
    </xf>
    <xf numFmtId="168" fontId="4" fillId="0" borderId="16" xfId="3" applyNumberFormat="1" applyFont="1" applyFill="1" applyBorder="1" applyAlignment="1">
      <alignment horizontal="center"/>
    </xf>
    <xf numFmtId="167" fontId="4" fillId="0" borderId="6" xfId="2" applyNumberFormat="1" applyFont="1" applyFill="1" applyBorder="1" applyAlignment="1">
      <alignment horizontal="center"/>
    </xf>
    <xf numFmtId="0" fontId="10" fillId="0" borderId="0" xfId="0" applyFont="1"/>
    <xf numFmtId="167" fontId="5" fillId="0" borderId="0" xfId="2" applyNumberFormat="1" applyFont="1" applyFill="1" applyBorder="1" applyAlignment="1">
      <alignment horizontal="center"/>
    </xf>
    <xf numFmtId="167" fontId="4" fillId="0" borderId="0" xfId="2" applyNumberFormat="1" applyFont="1" applyFill="1" applyBorder="1" applyAlignment="1">
      <alignment horizontal="center"/>
    </xf>
    <xf numFmtId="4" fontId="8" fillId="0" borderId="21" xfId="0" applyNumberFormat="1" applyFont="1" applyBorder="1" applyAlignment="1">
      <alignment horizontal="center"/>
    </xf>
    <xf numFmtId="165" fontId="4" fillId="0" borderId="0" xfId="2" applyFont="1" applyFill="1" applyBorder="1" applyAlignment="1"/>
    <xf numFmtId="9" fontId="4" fillId="0" borderId="21" xfId="3" applyFont="1" applyFill="1" applyBorder="1" applyAlignment="1">
      <alignment horizontal="center"/>
    </xf>
    <xf numFmtId="169" fontId="4" fillId="0" borderId="21" xfId="0" applyNumberFormat="1" applyFont="1" applyBorder="1" applyAlignment="1">
      <alignment horizontal="center"/>
    </xf>
    <xf numFmtId="4" fontId="4" fillId="0" borderId="21" xfId="3" applyNumberFormat="1" applyFont="1" applyFill="1" applyBorder="1" applyAlignment="1">
      <alignment horizontal="center"/>
    </xf>
    <xf numFmtId="4" fontId="4" fillId="0" borderId="21" xfId="2" applyNumberFormat="1" applyFont="1" applyFill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170" fontId="4" fillId="0" borderId="21" xfId="1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0" fontId="4" fillId="0" borderId="0" xfId="3" applyNumberFormat="1" applyFont="1" applyFill="1" applyBorder="1" applyAlignment="1">
      <alignment horizontal="center"/>
    </xf>
    <xf numFmtId="10" fontId="6" fillId="0" borderId="14" xfId="3" applyNumberFormat="1" applyFont="1" applyFill="1" applyBorder="1" applyAlignment="1">
      <alignment vertic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7"/>
    <xf numFmtId="4" fontId="8" fillId="0" borderId="10" xfId="0" applyNumberFormat="1" applyFont="1" applyBorder="1"/>
    <xf numFmtId="4" fontId="8" fillId="0" borderId="15" xfId="0" applyNumberFormat="1" applyFont="1" applyBorder="1"/>
    <xf numFmtId="4" fontId="4" fillId="0" borderId="9" xfId="0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4" fillId="0" borderId="9" xfId="0" applyFont="1" applyBorder="1"/>
    <xf numFmtId="0" fontId="8" fillId="0" borderId="9" xfId="0" applyFont="1" applyBorder="1"/>
    <xf numFmtId="49" fontId="9" fillId="0" borderId="9" xfId="0" applyNumberFormat="1" applyFont="1" applyBorder="1" applyProtection="1">
      <protection locked="0"/>
    </xf>
    <xf numFmtId="49" fontId="9" fillId="0" borderId="20" xfId="0" applyNumberFormat="1" applyFont="1" applyBorder="1" applyProtection="1">
      <protection locked="0"/>
    </xf>
    <xf numFmtId="0" fontId="6" fillId="0" borderId="2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4" fontId="6" fillId="0" borderId="32" xfId="0" applyNumberFormat="1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171" fontId="3" fillId="0" borderId="0" xfId="6" applyNumberFormat="1" applyFont="1"/>
    <xf numFmtId="0" fontId="12" fillId="0" borderId="0" xfId="7" applyFont="1"/>
    <xf numFmtId="167" fontId="6" fillId="0" borderId="8" xfId="2" applyNumberFormat="1" applyFont="1" applyFill="1" applyBorder="1" applyAlignment="1">
      <alignment horizontal="center" vertical="center" wrapText="1"/>
    </xf>
    <xf numFmtId="10" fontId="6" fillId="0" borderId="6" xfId="0" applyNumberFormat="1" applyFont="1" applyBorder="1" applyAlignment="1">
      <alignment horizontal="center" vertical="center"/>
    </xf>
    <xf numFmtId="167" fontId="6" fillId="0" borderId="31" xfId="2" applyNumberFormat="1" applyFont="1" applyFill="1" applyBorder="1" applyAlignment="1">
      <alignment vertical="center" wrapText="1"/>
    </xf>
    <xf numFmtId="169" fontId="6" fillId="0" borderId="19" xfId="2" applyNumberFormat="1" applyFont="1" applyFill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10" fontId="6" fillId="0" borderId="6" xfId="2" applyNumberFormat="1" applyFont="1" applyFill="1" applyBorder="1" applyAlignment="1">
      <alignment horizontal="center"/>
    </xf>
    <xf numFmtId="10" fontId="6" fillId="0" borderId="6" xfId="0" applyNumberFormat="1" applyFont="1" applyBorder="1" applyAlignment="1">
      <alignment horizontal="center"/>
    </xf>
    <xf numFmtId="164" fontId="4" fillId="0" borderId="23" xfId="2" applyNumberFormat="1" applyFont="1" applyFill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169" fontId="4" fillId="0" borderId="23" xfId="0" applyNumberFormat="1" applyFont="1" applyBorder="1" applyAlignment="1">
      <alignment horizontal="center"/>
    </xf>
    <xf numFmtId="10" fontId="4" fillId="0" borderId="6" xfId="2" applyNumberFormat="1" applyFont="1" applyFill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169" fontId="4" fillId="0" borderId="16" xfId="0" applyNumberFormat="1" applyFont="1" applyBorder="1" applyAlignment="1">
      <alignment horizontal="center"/>
    </xf>
    <xf numFmtId="0" fontId="13" fillId="0" borderId="0" xfId="0" applyFont="1"/>
    <xf numFmtId="0" fontId="14" fillId="3" borderId="22" xfId="0" applyFont="1" applyFill="1" applyBorder="1" applyAlignment="1">
      <alignment wrapText="1"/>
    </xf>
    <xf numFmtId="0" fontId="14" fillId="3" borderId="29" xfId="0" applyFont="1" applyFill="1" applyBorder="1" applyAlignment="1">
      <alignment wrapText="1"/>
    </xf>
    <xf numFmtId="0" fontId="14" fillId="3" borderId="26" xfId="0" applyFont="1" applyFill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9" xfId="0" applyFont="1" applyBorder="1"/>
    <xf numFmtId="10" fontId="13" fillId="0" borderId="9" xfId="0" applyNumberFormat="1" applyFont="1" applyBorder="1"/>
    <xf numFmtId="0" fontId="13" fillId="0" borderId="34" xfId="0" applyFont="1" applyBorder="1"/>
    <xf numFmtId="0" fontId="13" fillId="0" borderId="35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3" fillId="0" borderId="15" xfId="0" applyFont="1" applyBorder="1"/>
    <xf numFmtId="10" fontId="13" fillId="0" borderId="15" xfId="0" applyNumberFormat="1" applyFont="1" applyBorder="1"/>
    <xf numFmtId="0" fontId="13" fillId="0" borderId="36" xfId="0" applyFont="1" applyBorder="1"/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10" fontId="13" fillId="0" borderId="38" xfId="0" applyNumberFormat="1" applyFont="1" applyBorder="1"/>
    <xf numFmtId="0" fontId="13" fillId="0" borderId="27" xfId="0" applyFont="1" applyBorder="1"/>
    <xf numFmtId="0" fontId="15" fillId="4" borderId="0" xfId="0" applyFont="1" applyFill="1"/>
    <xf numFmtId="0" fontId="15" fillId="0" borderId="0" xfId="0" applyFont="1"/>
    <xf numFmtId="0" fontId="13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169" fontId="4" fillId="0" borderId="2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169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4" fontId="6" fillId="2" borderId="19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6" fillId="2" borderId="0" xfId="0" applyFont="1" applyFill="1"/>
    <xf numFmtId="0" fontId="0" fillId="2" borderId="0" xfId="0" applyFill="1"/>
    <xf numFmtId="0" fontId="16" fillId="5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6" borderId="0" xfId="10">
      <alignment horizontal="left" vertical="center" indent="1"/>
    </xf>
    <xf numFmtId="0" fontId="11" fillId="2" borderId="0" xfId="8" applyFill="1"/>
    <xf numFmtId="0" fontId="20" fillId="2" borderId="0" xfId="0" applyFont="1" applyFill="1"/>
    <xf numFmtId="167" fontId="6" fillId="0" borderId="2" xfId="2" applyNumberFormat="1" applyFont="1" applyFill="1" applyBorder="1" applyAlignment="1">
      <alignment horizontal="center" vertical="center" wrapText="1"/>
    </xf>
    <xf numFmtId="0" fontId="11" fillId="0" borderId="0" xfId="8" applyFill="1"/>
    <xf numFmtId="0" fontId="22" fillId="2" borderId="0" xfId="4" applyFont="1" applyFill="1" applyAlignment="1">
      <alignment horizontal="center"/>
    </xf>
    <xf numFmtId="0" fontId="22" fillId="2" borderId="0" xfId="4" applyFont="1" applyFill="1" applyAlignme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1" fillId="2" borderId="0" xfId="4" applyFont="1" applyFill="1" applyAlignment="1">
      <alignment horizontal="center"/>
    </xf>
    <xf numFmtId="0" fontId="3" fillId="0" borderId="12" xfId="0" applyFont="1" applyBorder="1" applyAlignment="1">
      <alignment wrapText="1"/>
    </xf>
  </cellXfs>
  <cellStyles count="11">
    <cellStyle name="Encabezado_tabla" xfId="10" xr:uid="{49F4C434-C48B-49F1-A914-1E9E74F9A1F5}"/>
    <cellStyle name="Hipervínculo" xfId="8" builtinId="8"/>
    <cellStyle name="Millares" xfId="1" builtinId="3"/>
    <cellStyle name="Millares 2" xfId="6" xr:uid="{00000000-0005-0000-0000-000003000000}"/>
    <cellStyle name="Millares 3" xfId="9" xr:uid="{00000000-0005-0000-0000-000004000000}"/>
    <cellStyle name="Moneda" xfId="2" builtinId="4"/>
    <cellStyle name="Normal" xfId="0" builtinId="0"/>
    <cellStyle name="Normal 2" xfId="5" xr:uid="{00000000-0005-0000-0000-000008000000}"/>
    <cellStyle name="Normal 3" xfId="4" xr:uid="{00000000-0005-0000-0000-000009000000}"/>
    <cellStyle name="Normal 3 2" xfId="7" xr:uid="{00000000-0005-0000-0000-00000A000000}"/>
    <cellStyle name="Porcentaje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120650</xdr:rowOff>
    </xdr:to>
    <xdr:sp macro="" textlink="">
      <xdr:nvSpPr>
        <xdr:cNvPr id="1025" name="AutoShape 1" descr="data:image/png;base64,iVBORw0KGgoAAAANSUhEUgAAA98AAACMCAYAAABlARp0AAAAAXNSR0IArs4c6QAAIABJREFUeF58vVmMJueVJXZij/j3JffMysyqytq5FEmp1SKl1i5Na2tg3HDP2I15GsCA4QfDz37wmwEb9qsxT7ZfDLjH7e7WCN09LUqUKKopkSyK+1JVrCWzcv/3Jf74YzXO/SKyij0NJ5HMrPy3iPjud+895557Q/s//vf/OZunMW4/+BSnp8fw3BJarQX0x1McnnYQxyG2z52DlukIwxTryxtYW96ABhMGTJSrJeiOjjTMkEYZNBiwLQeGaUIzdBi6BsPQoGk6siyDaRi4c+cOfv7yK7AsC9VqFZPhAHu7uxiPx5jP54iiCLquI0kS+U4NTd7PzDSkcYw4SsBPMh0blmMjc23MAURBgHDqI/J9GACg8/NMQNNgaRaQJHI+pmMgARAEIfREgx6n8M0IlmFD1zQkUYhnn7qB7337m/BsC8gSeO0mHMdGMBri3Vtv46P3P8BwPMF0PsfYn2EeA6luQQPkPDVNgw7ANA2YpomY5wENWZqqx544Pz7OrziO5ZqkaSrffB7Pf3FxEbV6HaNeB/NghihOYVourl9/Bl/96jdxbvsSAAuaaSLRgTgMwU83dANIATlZDbBsC+VGDdVyCaN+B2+/8Qb6/S7qtQpqtRoqtSpcx4KmpUjiEEhjOQZ+z/wAp90ePtu7i+lnuyh3p6i5LlzPxaJXRcMu4WQ8xN0wQt+rQSu72NzZxs1nb6JdbyCchwjiCLpjolWtwfYc8ODm0xE+euu3eOdXv0DaPUEZKczEwDhJ8HA6xnEaItI1eIaDtuHADWLszceYahnmSSJrqxsGNFlrXvEUa6truLxzGfV6Va7/eDxCu93Gv/qzf4Xr165D0/l8TdbJMAz55jnymnMN+HfdsKAbGuIoxE/+5id47733MJvNcP78Nn70wx9gc3sLcZoCmQldt2AZfL8QB4cP8dHH7+Hk8A6sLMK5czdw7fpLsNw6ZuEc5ZoN6HN89NE7OD05xLVLT+PeZx/h1V//JYKwC+gWgnmKKJljc+eL+P6/+FNcvfgUdu/dxTu3foMH9z9Ap3OMhdYCrl17Cs2lVRz2xvjw9j2MZhO4noE08BFOJqg1FuBVy+geHSMYzdFcLMOqZxgHY6RJhFbVQaNSwfraU9g+/yUMBylWFjex0l6Aa40Rhg9k79rOeQw6GX7+6k+x372N094I/WGIlY0ltNsL8CcDJOkYqwt17N/Zw69f/i2OjgZY3dqAWXLQHfZx/sIqrl7dxsN7D3Drjfcx7oeYjiLxB1968Qb+7L/4Pgwjwl/95d/i9p2HaK0sYnFtBc2FNWysb8Mre+hM+piGU9kD09EYn318B4/uPkTNbUGjzQzH0DLA5j5IEkT0FWmKZrOGb3zz67j5wgu4t/sAjw4+w7nNBTTbFeweHeHRUQcHD05wtHuK8WCGrfPbuHhlG6WKiYvba+JT/v5vf467n+0hTUxkEWAiRRTNUa7X8PxLL+HK1QWE4T5GgwME/hizaYQw0BFGGWbhDME8QhLRnlLMoxhRRFO1YetlmHoJWWIgTTOxP36nWYYojhCGodgjbdMxDVgmP1lDnGRIoMHxSlhcXsW5zU2sra2jUiqjUvHQqFdg6in88RD9zjEOHu1hb28XvV4PSZKe2T1tX6dzyDJkWcofZ18Z/0zXodGHG+KzLHk+XSk/nXuGr1P+jt/cj3w7Ps7z4N9syxI/zOfxcfU8fqTyc+KqdV3+rt5Ll3/zi4/zbxlfp9O7AhrfR95KvVfxXHmenED+GeKN5dT4f/EN8hk8fnVi+evV3k/TRL2nztCRwJBjMIBMHUuSRIjCEPxzrZ1hcb0qfqK9vIiVzVXotoZqvQLbLaFzeIjh8RGuXbmKcxtb+O3rb+AXr7yGeaRhc/sSLl86j6VFB+NpH4enPcC0sbS8hEa1AofBK40R+wHCcIJKw0S9WUYU0d940NISxsMAo+EUg36Ag/2h+PFyVcPa2gI814Vtadi8uInl8wtITR/jmY9pMEUQjNE9DHBwW8fwxMJ0Nsdg2MdoNBJbYyxiTC6Xy7J+/tRHHCmf6DgOdF1DmiRoNhryXL4uTWNUKlW57tPpVK76PPBhO6Y8p9PtYzgcQ9eNM1uuVMoST32feyOUvco1sCwDhsnncT1isTvmE2EQSRyuVEowTa5hjCSNMRj1MRpPoWsmXMuDYzkS82jjaZYiSRP5yYOSddUyOLaBcsmTY+Hxj30fcaohzXQkRexlfkFbZ96S2yBtiPmB5zioVUtYWmpL/Ds8OkRv0IdjOyhVHEyCkVzXIEwQp0CqpbAMwNZ0JNwbYl8GPN1FxaqCoZaHuLxQQ7tREfu3XQe268m1GY4mEn/n+fuFcYqUGZCu9onKKTK51hlUnqW2oib+sMgnuCeZX3Fdiz3H1xffvEZchyDgc2hr3Bf5npMfGdIEiCK1t9Ve+/xXJhtT+YNKuYxSycVkMkYUhajWqqh5HrYX6mi3mjjt9XB8coo4A7xyBU65gjhNMPEniMJInRfPU85FxWrGeA3cmxmMzICrW3BMEwz9jqsBeozxPEBoegjDWPKO8WgiB7nIeOh4sA0Lma6LT576ITq9oeSerXoV66sLsG0dmWnAcByVg8UppmMfg8EQcRTBNC14pSp4FYNZANt2ZV8EIWPmGLajo9Wsw4aD6XSm3iONkOkJbNtCGtN/axhNfMldLMuBZTqS+9HHRXEo6zT1+X6hvMZ11eM0ZPrcKIqRxhkM3RZb7/fVHi7ez3U9NFt1rK0tSR6k6bQYwDAcec14FGAymYlt+P70LOfmujLP4Tc/u1hnufamKcfF78Jf8/Oq9Yb4ePoHPo+vC4JA3nMeBMjSRF5b5LS0Gz4mMSJNYHk2GuUKsjjDNAhk3+v+FE1dR7XkYpQZmOq25IyMA0hTGLmfjrNE9vjmxiKeeeYCvFKCaB4gSTJEITCbh0iyFNGc1zSCnmmyp+nTZr6PcD6DZZkw3LJgF8EWEodDzEOeJ/GDLv6GfomxgHuEz+E56YaO2czHZDKBaZXg2K6sN6+bnCP3WqarOCaHrmJeEaskFkoo0oHMwFyOc57HIsZcU+y/2GtFvHsy5hU5bJapfUkboY3yOfys4nH+bprKP9BJFmuoacx/GXR0xDHXRfliPo2xziCOY55MX5EZ0HgiPFwtE7t2PButVjO3T+VDmDfzGvGa0R4ctwTNsDGdTFA2mRfNEQS0vwSu7chzeNw6j8XQ5brati3Hynjkuq6yH+K8NBP7pI8wNeIcUz7zpNvDdOqrNUCGhHiTuWDGc0rlfdW1pl9U1+HJ61qsheT/unqeug4q/yke57G22k08++xT2Nrckpj3aG8Pk7HKP598nyc/g660WDc5jv/t//4fMrviYR5HOD4+wvHeIRq1NkrlOrrDMfoHPTimjWF/iHkQ48L2RVy7cgP1ah3xPMEsngOWhopXhaO7sjCmbqkAKv+lchF58FxNGgeBzCs/fwWOY2FxaRGDTh/7+/tyEjRYnlwBPHmxYw2IkxiMZLLpwCCZIdM1OK4DreQiyBKkQYg0jBDOZkgiGmEGyzahWxa8ag2ObiKYTDCfzxDSUJNMNqPGhSHGzpNfQwPWVpbxzW/8EZ65fk0Aqe7YiNMY86mPj99/H7+/9TY63R5mYQifDikCIjBYq83EDc7faOyF46Hp8Py4oMUiFIktHREX6knwXTxHwHethkGX4DsQJ8oE7+rVG/jSl76CtfXz4lQTbvo0UY5U08Wp82eSB0sel+W6qJQ8nJ7s49Zbb2E2GaHRqKHRaKHeaKAqSRE3PBNcHhONLxVj7/S66N9/iOzhEarjOUqOC+7ZpuGibpcwmE3x3myCh44Bs17F5evX8OUvv4SVxWXMZgFGsykiJm7VKhzPQ5rFCGYj3H7nFt599eeIOscoIYUV65gmCe6Pejj0fQHfVbeKtuPB8kPsRxOMs1SCttiBlqFc9sCEjmDx8s4OLu3sCEjjNaVDq1aq+JMf/wlu3LgBy7YlyBWOqUg+iqAgf7dos3QSIX7yV38tNktncf78efz4Rz/E+uY5pHROGokTlQAZeoo4CeDPRojmPrI0hufVUC63AY2BycRk2sVrv/lb/PSnfyFO/V//2X+F61eexhtv/Aw/e+X/Qm9wIEnXcDzDladewI//5E/RrDRxtH+Au598iAcP7khSWKs1sLiwgXJ1Ab3hDPcf7QswtSwdWprCMx1UKm3Mkxinh/fQPX4Et2rimT94Ac32Bu7e+QiT0T2USxWUykv4whdeQsmtYnXhPFZaK0D4AJPp72A4KyhXXsBk4OA//O1f4cHBJ0gNG53+FJkWYX19A+VKCeF8hKVGDdkswqsvv4Z3fv8hFlbX0F5dw3Aygu0AtaqDo4ND7D08QjTTEM0U4NneaePP/82PcfnyJl5++dd444130VpuY317G4ZVFqdM8ilCjBCJEIRZkuGjtz/A7Q9uo15qIgkT9DpdcFEIviXwz+cIkxiLS218+zvfwh98+UUcd0/xwYe3UKsZWD+3jNNBH4cnfdy//Qh3Pn6A6SjA1WvXcP7yJtyyjnOri0hmc7z2y99h/+AUll2GP/Yxm44lSSg3Gnjxm9/E088+jdH4CLu772MyPEA698U/Bj6PI1IBKSYhkCCMUsQRs3BbgLetl5CmltgyAbf4Ovq8OEYYRpI8EBQYQixYMCxLwGOSAiYJzHodCwuLKJcrAioWF9pYXGghS0IcHuzh4NEu+t0OwvlcfBzfqwDP9E0KZKjEgMG3IKV0kySVAsVnQV9WQwFc+Y3EgABtghwejynJDB8V4pS+jmBa/DaBrQ7dVEFQBSaViHAPcr8pklYFsLMEg89VblW9hoA9fQz4i2BXPK7AO4Nl8RmPP6cA35KKFueV++wzKCHHleQAXwXdJJvDsVMsLzexuraMrZ011Fseur2eJOpepYyUAMFWJOh8NsF00EGtUkWz2cagP0bndADfj+DPYjRqZVy6uALbNXHaHyAIQ3X+tG/bQJ3gMNLQ7XWgGQFaCzUkCclbB/XKMpJYg+/7SBMD02mE0XiAXv8EMz/E8uI5bJ3bQHOpDK+dQbcjzIIEPn3wqIPDR0Mc3gcmPQuzIJLkkX6O60lyh4kO13EezCWZYTzmOvLvPEYmv416HdVaTQioMJxL8kYfr2KPhulkDJDETWJ0u32EUQzHcWHbCtDQRggoaOPjyVTAOUGH7VgSM2lT/LIdWwCfP5nBdUy0201YNnOLWBK40+6JgFPmHJ7twTEdMZYCfCuYqpJAvq/GmCagXtl1EM4F4M6jTAHlPDGm7ZEwMmlHQgLxdYzbJJNMVEouarWK5B/jyVgAI2O3bgGjyUDAd5TQblSSals6PCaC3NcCkXV4uoeyVcV8liAKYyy3G1heagp4JaAwTEv21Yx5TQoh8vwgRMyNr7LDs+SRoJTnlApgVoQW97XQFAlJMElt8+JGfJZ487ncp9x03JvcAwELICHzJ9q+2o/cDDnuQUQSIAffBWFWQHDxDHnBhevrsjASBOJXvFIJFc/B1kITjXoNx6cdnHQ6UhtwXA+W7YgP5LrKHmf2mCXim3jdmdMx2TfoX3QNFos/dhmOYSGMAsRJiFRLEGUxUstU60Xyz6BNWbB0U8C4ACLJIXVMZnMMx1PEYYzFVgMb60twXQN+FCHSdJRcD+VSCbPpDIdHxwoMWy50wxRil3bBdWd6y5XVjASOa6LkudCiVNl1FMOrONB0gjaSGgamfowgzGDbnhxblpMcBB1c+6nPPDWQZWb+TAAuYEr8H0GKqYBKpiGMIpyedjAajeW4eDwktpqtJtbWltFsNSSf4zrz8SwjUR0I8cW/kXhQwEyBa/EruV0UAJzvyW8+n7mgei+CQ0N+EngX30UeRV8QzGbCLBXFpsJOJA9mzosMdtnFYo3gzcE8i5HFESzfR51+Qs9wMJljDANutaJslOsqRsncLwXLWitLDVy7tolyOUMw4/lI6Uv2A+MYwTftVmIdiZdZoM47jlGpVmC5ZbEBftuuWk/ihIS4gmQeiUHbkvUS30JgqZMwTzAakbzxYdsV1Gs1tYeCQEgbAlZe5163izBWOf6T3wUYVGy0IbbCay57kl4ij2NFbCueXwDnJ6mvx0BeFf0E0Of7VvBX/qXILAJcZUsqXqoCIDcbX6WAp4rtyvepeGjqdk4SydWXQh3z7oWFtgBy5triPyJiOIJfC/MwlpzFtB1MJj5KTH1SnieJlvRz4JtxhL6a+0D8qa6jVCrB8zw5PCnIplnuo0JYLHyZlhCGJ50u/GAG22LMyBBnqay3oFD6ERY883xDCARZqcckfnHOxfrwGj7+egzc6fvaC0088+zT2Dq3KcTL3t4epuMxjCcKB0XRRN4vz2GezFW0//OX/0tWX2hBM3V89ukd3P3gLjaWNtFqLuPBoyNMT0YwYQoDzuRpYWEJa6vrkgzz3yErIKaOslOBZ3kSVNI4VaylsKpkDXgRFeqfz2Z48803ceutNwSQk0HvdYc4Pj6WjS8VqxygFgxtRCqbQEdIVRoMwXgC+iubm75aRqxrmE9nmLMK7U+F/WYCIcUL20RjfQNmkmHS64lztxwHqaaJYUTBHFoYCLDn4jAxYIXn6RvX8PWvvYTV5UVhUXg8ZFkP9/bw2qu/xv2Hu8LUsZI1TzXEmUoyBcydgW8ym3QCTKxV0BLH9U+S2qJKpNhNZRCFM1tYWEClUsFkOJRkXB43DKyurmNn5wqWVzZQqdThlaswLUcSHmHnyO7QiXI9JHnlItBhp9jfe4C7d24jSyIJ2vysZmsB/KxatQzPdVSyAgLKCNPpEKc07ocPoe2dwBuHsGwdYRqjBAM108M8ifDxbIRdI4XbbuHyU0/jxZe+jqXFVUkg5nEsJI9n2hKIE43Ozse9j9/Du7/5JYKTQzhZBCvWMIsi7A66eDQcIogzVLwyWqUKjDDGcTjDIJzTw4iDYLBqNGuo1apyvFubG9je2hR2k5ufTD036A++/33cvPkMHNcV2+RrVdKvHPJ/Ar5NMpHB58D3hQvn8Sc//jFWN9bFCZgGlQIm0phVMwaZFBRb0JklvP55hSZLTDi2h72Hn+L//ct/h3/42b/HyrlN/Pm//q/xzI2voNc9xe/ffRn39t4Sps4wKig3a9je3oTN4BHG6Bz3MOhO4DhllLjWegme24Bu2hiMh9g/3EWneyrM9srSBmr1RVUNSXycHN1HlE7wwh9+BVevvogH9z7FP/7u36M36sFySlhabGBteQFffPpFtN0G0uAudPM9zPUNJPFljAYlvPb6Gzg43UO50ZaKQXd0hGqtgeWVVakKlkwDNcfF719/C799/U002qu4/NSzQlB1u4dIk0DAd+90iDQyMJ/FYov1BR1//P0X8S/++Ou4e+8BfvrTf4DpebiwcxmzIMPB/q5UrzTHwtLqKi7tXAFiA//4y3/E7Q/voNVoSxDt93oSOOgAGfz82Uyc3sr6Ml786ov44otfRhCFePvt15HFE1y+tCVqjKPTPvYenOD9338sScnzX3wBG9sriBIqaFKMT3vY/WyfVB5Mx8V4NMacRFIcodpq44tf+Rqe+8PvIohS3PvsFk4OPsSkf4BgPETEBIcAmpXMLBRmfR5yTxLt2rC0MlyzDGQWZlEMf85EVVWMCyUGCSv+LsCbfoPAgOtKsi2JJTnjvqXio91sit+bTafonh7j9PQEk8lI/IDFoJZXLpNYgRu+DwEX/VYBhhmcVQBk4CoCHn1wJteW71MA72LfsMrE15u2At+qIpcDZZU55FVlFcSeTCJ4TJ9P4tW/nwxUBViW1z1R+X6cvCifKUx2XoFXr1fJDhMmAn0B5EwqCPjzir5U1fOEpPhMVvxYaRaSwkixuFzCc89fxKXLq5hMe1L1aiy0kSYhZrS1gIRdCU61ijnVOtEUOqimMhAFISZjH5bJqoiF0dhHyXFwbmURrmshzmLoJokJVmimSIKpkMKzKXB0dArHy3Dx0nnohoPO6QhILRgawXEgCUq9UYFuJ3i0v4+H93twrBZWllewtFbFwqoL29PlvcbDKfqDU5wcDtE91jAdUxWk9gkTLPpBlbizwp3vIVam8yoW15WP8Zyq1QoajYbEGu59xvjxWFUYqQ4g8UmQPBqPBBjw+lsWQYQC8PwmOOMe6vQGmEymkjDy/XksjDlS9bZtSZqn4yk810KL9s3Kt8YkLESn28F4OoVl2rBNV9RrRHO0b7FnySQV+GZVXdeYm7ByqkkMZc4xkeq7SurObI6AT9MFfIsajoCXoJmEv2WiVvGEKOAxRgnJDXW+mcHK7RTTaYA41UGxAnMKxzLgWboUDAi+tVSTynfJrGA2YxUuRLtVw+a5VSFQWS3mtZXEmAmpYQlBMJqw8hhCSr2KXcrzDV55VvgfK0gk4udxjcfN85GKKQnKvCBSVCkLwo2xdMI8iqpAnrtOsFao+VSFnnv9nwPfxf7TqFRk9YoAmblP7r+43iXXwWKzJj97vYHYB30Mk22S05IzQqnYPI9kjcqHkjiCP51iPBlhTjDASiwsyTuZgIu/n88gZAtZSiOStStZDhZbLbiOK2s0HI3EZ1bLNQGhLDANxz6yJEG9UsbG2hJqtRKmcYTpPELJK2NlaUnsYn//AL3+IPfLVP4wx+Q56qLyYNHCcQlSTcklkcQCvGhj9UYZhsUcMIRBHzCaYzxhvkAyipVYZX+yXmA1eiJkApUDXCtFZFLvyevKfFr5YGZoXNPj41MBkwb3gYBE+gVWvpfRarXkfZkTGjqVlRr6vRFmMxI5EYbDwZmyRa6j7+fqCVUs4ncRK0TFKaSwIuToO2kf/Dv3ruuRTFDka1FFT+PoLJ6JleYKw4LoIkakYov+ISBgQox6mmG9VIFtAPc6A5zEKbxKRQpp3NK6+PMMmqUjziJUyzauXt3E4qKH+Yw2ZSBLDVE4MI6lApj5GhJwGibjCfr9nuyZWrUG162qeJVFMG3GV8YE5fsJJEfjALppoeRVJS6QFKPN8towvpJgr5YXJK9ljGSertYLGA3HODg4FKzxZFW0iE1KqcW9ZYifKVQBrLjSNp6sfBexs1Ai8BrwWBSB/VjJJfudLkLUYooE4GskPBKTUYXE7FSKlAqMk2TgOXEPCojM1bsE0bQz/ts0bZiWnatgSCaxGOKi2WyIsoiE7SRXL4g/0KAwokGCuo5ev4+6aYlPJnFbqH1Jjgg+IQFMAlvnZykiicCbALxQVZB8JOHEvIo2xxycsefo+FjyO56bluhCu5KoE5vLEnlPkihyrXLCvbieBR57rEpQRCvXQOxMnq+uL9d2YbGFm889i+3NLfns3YcPpKpPn1MomQsQX7xnzq/JR8p7/ru/+Z+y1vIi6DBvf3Ibu58+wGJ9BY3aAo46A8SzAClPlPLNtqqO8uKQ8fVKHnTdFrkGq+OeVRIxOtlFLiqTOjpULiorkmTjxsM+Xn31Vezev6dArmWj15vg6OhYGHiRfeXOWsA3HT8lRoYpBqAYcREjSQLFpJzVXFDeEMwlISHbxkvFCicTRcNz4a6vQgtCjE5OkdH5NhswHQezmIF9guT0VKTtSsasDHd9bQVffOEmbly9DItJg66h7Lo4ePQIP/uH/4g7n93DPE4FVDPIxnnl+0zKlTP8lORwAWYsj1MOkbP6xaJKIp1Xvelo+UVDY6WBxsWqN//uTygBjGTTkJHj49VqE5VqHbVaHa3GIlptyozqYuy8TtzMhUqAbBCZJQKVB/c/w/6jXZi5vFMzTKmclUoVNKUSXke1WpZqAxPM8agvxj3eu4to7wDaaArDNhBpKewMqLLyngL7wRQdPYHTaGHnxjN46WvfxdLKprD2rCzQsWtJhlK1jCiLEEcz7N37BO/89lX4x49gI4aVaEJqHPZ6OBwMJAh6tot6uQIjBfrRHIOZD002sS4BhNKqcrkk7PPa6hIu7VyUcyEQZUWGzud73/0Obt58VuyWTlgFOyUpUY5JyaHOKt+mIdXun/z1X+O9d98TJvTixYv48Y9+JOCbBBAZaKoOhEmjVJKJtE5yxUOmU95G6ZYv0iPKIo8PH+AXL/8/eO31vwOsDE9dfxaN2jlcvvg8llZaeP+TX+Lu3fdx4cI11JotdPpHmEz6WFpYQhI7mIyYBLrQGexMD2WvKhI8gtu7n32KY7aOeA0srVxAucwKQx2ry21EgY9gPhVAe/78dUwnI7x+6yf4zVu/RH/YhW2zGufi2oVr2GytwNOHsIw9jNMKTk4rGI9KmPgxBpMhYDh05xiMT+BHcywsrqHZXIBB8BWF+PS9d/H7W+/CLbfx/BdfEsLn4e5dWevjw0N0T/pIwgzhnNc6huOluPn8Dv70P/8hxtMx/uIv/gpxZuDizlWpEu7v3kO330Wq61jf2MTW9kUkIfD+2+9jcNIXe2cSTxkZ7ZmOlcy2P/OlerS+uY5nv/gcnnr+WeiWgY8/eAf+qItLO1twPAcHh0d4cO8Y779zG8Eswkt/9FW015oCVCb9PoZHHfSOh+LrSIlPpiPp5SCbW2uv4LkvfQVPv/hDaE4L3dNddA7voHNwD6POIfxRB/64h3kwQhyplhomr6xi6pklwLtkl6FlJsZBKECiaLthUioy9NxfSHKqGltgW3mrRJbC8xxpTVldXoZnORgOh+JPWQ0VuRWBhEEgodoyctV3ThQq4ikvLOdMuapQy55ggH7iGAi8yCYr+VwuvdMpVysSAEMq2xLcclmqBK6zAKbk5oXSRwVY7iHFMquAVYDhxwC8AN9yrELAPpa8FkD9DDjLPiwq2+owikCokpxU5GEiJeO55IRucRHoF1JQUdDG6uoKSLpXGwmevrmG1oKFDz76PR4ddNBaWEGrSRUGfawHr7QEs1zG6egEx6d7Im9eWVyCnkKUYwYMlLyKVGMInl3TBsu6mR6hWnWxtNSAY2XoHR+hd9rFaJRi4odotqs4f/EiDNPF3u7eNwauAAAgAElEQVQRuic9ROEcSUhfA1QaFpY2SgiTAJ99doLRIEW9Vsf5C+dwfuecgJjxIEK/O0C/38HJ8RS9DjAdZxiOpvCnSn5aJNCMOSrJUPLRAnzzGjqWJX6W1Q7KAXkhVUzWJQnhuoYi+4xEjTQaj3F6epq3OpCUYayjFJKyQlOAf3fA/QQB9MwHKPdU1XTlm+MwwcyfoeRS3tgQ6bhICbMYw9EAk+lUasmUnNuGC52kZ16doiyVn8eYbphMOqW4o8AnSaogkMp5wMSYrVpSLX7CXqQYpBIvRdbocGxTWrcMktPqIUxnU0nUmbjPmaxPfEQJf0+lQkq+yrVYhdOF9Kdsy9EIvssIZjH8IEKr2RDwzWqx74+EwGDc8lxPVAN+kKA38DGZ+WTflTJEEklWpNSxUH1RAJxCUVIkjiJZlhxAk4SW6801LlpbhHAJ51JBFYmupkDe47YNtr9knwPfSgHz5Jfad0q1otaZCTr/TXvgdWcORYKQ8mASLST5eW2lEirtNabYmSTeZU+Se0XqBBgMhzjpDzAJI2hpptoJM4oiM8zjECFbamwdtpXBZNVbM9CoVsVfTgMfYxZmNKBaqkPTLQwmM/hTVfQpuRaWF1poNqpITROzHCwtLi5J3tvt9rC7uysKTV4zWopp0yYyeJ6ShitSQ7UqkjcgMOA52i4BOpWJVELFGPRnmI65fEp2ToJlTpJWVE/K55K4L5WUYo57kHvUsdl24QpYZxGJpE4cZzg6OsFwOJFi1GPwXcPKyrLkcqx4Mw+3LE9ee3RMFSXPOxS5Os+f+54/maMxBhX5KT9XyYKhwE7e1nXWwpATPmf+w3ZEkcV9J+qzefA5cvVz4FtUTASHBlJTl3zS1XSsWTZ2Wi3YhoYPD06wPwvgVMqSs1ORwhxSSDTHksq3pae4dHkNW1sthPOJxJCUMhNpSSQgUvkw277orlhM5HkzvlH2TNKOihYqF5jDEXA6VHBabKUZozcYQdMdlEtsx1GKS74frwurrfy9SgUe1bS5ykuwTJxJ2wOLi2xrKWLVP1f9zlIVR4sCnRDJAkiLr8cyae6NQpZdVMoV0aYIN12nipZAVqlY6av4fPpfUUzkhOJZ+wiVdKwqC6ZSimAqCF2SsbYtP2mHVPIwH6F6JKU8PUnkeVTc0VeRaGThTFyTBvGFVORSSVprtXHc6aBGtaiWSnusSPtJYoSRxEReR9u1ZY/SJohxeNwsPvKcuQ/k8+nfYwX8idu6vT4ODg9E6SiUVJK300gLk1K+PVYKKZXP2VXNW90KPC6kiZa3qMlri+q4ur60aYLv5567ie0tgu8xHjx4IJVvFkiKAqpqEclJn1wGX+Q4Qnj8j//rf5/V2y3oloa9/Ufo7B8LSLCdqlRyYMQYjwaIkhA7l3ewvnVOqjjzaKakXJoLC+y1UuDbYMUgIFgnMFE9BwR8spCuI33lr/7qVYz6vby/WJP+0G63K85AkrC8Z1CMihUaXggCSSm+5AwPK5cJAz+PMQ9oPMHcURQMBxen0m5hXi7DSYHZaRfzmQ+nXEK52URq6Oj1+jA6XWmPpsFwM1eqJSy2m9hcW8GN69ewuXEOZUqlkwSHB/v4xSs/x6ef3kFEpooJB3u+c6MuqqlcTOmFkd4FwKdkPK+gF46tYPf5k70KJDakV4LJsvSUsOfNUpVzJu2xAodcAxX3VPRnNbdcqmOhtZT3iDfQaLdRr7MyaiEkkzv1oWcK6D/afYjT46OzagcZUxqxYdgolUuoVioCvkueLXLqmT/CaecE44cfI9jfQzqZwiAwZ0KTAa7G4wbGZHuZ4HgVbF15Bl/6o+9gYXUbQcxesRTD/oC7V2SaYRpJADk+uI8P3v5HjE8PUDIyWLohIIQ95qf9PqbBHK6j5F9cID+KMaXDI/srjG4oAIRVJBIrKytt3HzuaayurEugo5OtVmr43ne/i+vXr0kiU0iJlKMi+FYbi/I4SURJtpiUUvr4G8rO331XZDI7OzsCvpdXVzAXiaWpqjl0HGxbkOBJ1ozsHZl8yuOV3JdymCj08ejRXXz44Vv46NM30ek+ZEjD97/z5/jyV76JDz96Db/61U9x/cbzeObpL2N37x56g0NcuHgBSezh0S5ZahuaaUhPXbNexWTQwUcf3sK9ex+JsqDR2sD6uetoNddQKZWwvraIRrUmEiMy8CXpz9Rx0r2HV177O9x65zeYzrsgl1F2XGwur2KtWYeZzTEKAjw68DEdm1jb2BQWszuYwDA9JIiln9uwS1hb2xRiZHh6iP17d3Dv7n1k8PDcF15EuVbFw907mAcTnBwf4/SwA0MjEHEx8ydyjVfW2vjWd7+KOJ3j7/7+ZUwmIVZWz4mkOpiMsb//CNPZDF6lCq9U5mbDeDCGrefyVRJ2jKp0nNI+kmA2p48ysbF9DlefvY4LVy7B9mzsPbiPQfcEm2vLWFldwN6jR/jwgwf45IN7Aoz+6FvfQGOxhqPjfYzoLygZPuxLj1yYxfK+DMzlWh2N5Q08/4dfw5Uvfg96eQmB72M66KLfOcKwd4jJ4Aij4TGmo1OEk7EQg5L0kDknmDEIwB2R0Y8mlMJNVKVBELOS356RdQxitClhJBOpwJF0ooSz5HkCSklADJicTiYCLGnrDDT0hyL/05gQM2FU1W7+d8bs5lXhJ30TPYyojHLpoEhZRRbLpIkVclX9Uwl/wRArSeCTfdmqZTSvSgvJpaR1TIoYXJV0UyUnfB9+FWy0VK4ZxHKZmPSePZH0/3Pgm0nAP/372SEoDluBfX6eJB6KEGCSWq6wYnwOl68+hStXrmAyOcL+0btoLMRwSwn2Hz3AYBSi0WiiUjGFeHPsNkyzjdgw0Pc7eLB7F8HUx+riElYWFkUyS0mjY7mwKFvVTcz9BMN+D3HiY2m5josXz6FZ8zAd9dE7PcVwRKWQhlLFQ7XWpIQLo5EvCg9/MkLohwj8OWJtgpUtFyvnqhiOfBwfT2BbHra2d3Bue1sI1Ml4JnYxHo1wekwVjQZ/kmE8nEgVSJQVti2gjAkPv5joSG9dXvliwsX1Z981n0d/JmSGzD9Qii7+JGEpPd/sb01TDMdM7glA1b+Z8BF80Q5pp2M/kDjHKp+qbqjWM0WMmlL55p6pVkpoNxtIM8aNQOZiTP2pAPji/W3Dgc3KoPQ+AyF7LxNW3pRsmqbKtjLaHeWo/pxVLapYWA1XlRbGH1GMJQRAWU4mUYZOW7Vg5z95/LRNxubJbAJNT+CW2BKSYDD2pb+fhSWCbx1MUjOYnKlCoBxrcDQHrllCMEtETl6rVrCyuohKlYmslHuld1JVkG1M/QTdIav0c5VgkhyjokXXUauUpP+cff0ET/TvjF9nyR8JLUkGH6vqhNjIlXhFIsrq8JjEgQBPJu5Fj6h6BvchK3i0BQUOPv/1JOBXs37U3BSqDtjzzVxGKmj5PCDXsYXIqJVLksxL9ZYRkRL0hMo1U0gJKvGk/S0IBHwPJr7kcQR2JDUN20RK9WNMFQkLNexPJWIXpKRaIJAgiOaqF1Qj+eIgzghsle2WXRvNWhnlkgO7XAEMW2K+y7kaS0ti13fv3sVgMEAckn42IEVAjfZcVOpU/zZbG7iN6vVm3vc6FQUKQRAlyqPhDFlMYO2gWq0LICKxQHvml5KZ87jVvA/KahVpUoZt0WbmkjvVqp6A74ODE1ESsK2D+9hlH267jqWlRVQqNcnrqLoheJ/6MzzaPxCCi7N9qCgoKpC0iWLfFwpNWfd8hgd9srSlPNHaJXvgbHYH81hb8lEB6ZwhMFd5b/FVSNqLiiBJe1EwGhpSk4UcA5tOGTvMz+M53t0/wn4Qwi55MElEsW1Q+t4jmK6tZktlKbbOt3DxIltypmpeAW1eZIiQNeEvVI0Q5DIXpS3JHme+R9BnsyVKKWV4uPQHyGIpfgwm7Ke3JY8UEp790YlSufCnLcobT6lScgBMbEISYDqZ4eTkNG/jeKzyOqv8560aPC6+/jHxwZBZ7D++TrU5CEDNfTWvKXv2uX6PC52Mo4moMbwSAbdKlXndzPw68NwkB2ZVOked7HPnPKnCZ7i6KfMt2F5K/CZFjYhtU0HewqYq6iT+LNnPitnM+Lso81hwnCNjrmHbqLcXcHTagZ23BCcxiRnVYiz2RzJaU4qoIv4zztAncwYJf6qWB1W9Zg6lKuI6TjsdHJ4cK1k5vWPCCr661pJPPFG9lrgvyYnCkypvUdV/pd5R+07UgOrJOc5Sz2eMI/h+9uYzorBV4PuhzCFyTEuIJ/U+hZpQFYnpd1QOksvd/7v/9r/J3KoLt+qgP+xJFZgJu2Z7GE59uGULvX5HqihXb1zFtaeuiRF0B10MxgMYiY2yXpdk2kgN+jgJDAzMBCIM7Awc7J3hxSPg+/2tW5j7vjC6ZNGnk0g2PAMiGQ4JwPNQgohskJh9BAFmAYeYhLLwCpgzqElZB5kMRVDzxXj52fvMIEVn31hcxkTT0CDoGk8x7g9AKXt1YUE2L1nD6nwukoWMAwl0TZLadqOKVrWC5cUFPP/sTSwuLErFgdKnN996E7fefgeD4UjYoEgGIKmUsJAx83d+PisPXAwa4uPEQjFR/C5kftwQNFpu2qISWyyUOJqccaTTZU+i9HjlferSK6Gp/ge53pUKts9fwIWLF1FvMHHTZNNw7/La9k5PpDqorFzJ2kQa4lXEePglUj2TPfyJyMPHoyHivU+Q9U6hkfm1TcTCtBNEmNDI3Bk65qyEaS5WL17HtS+8iFJ7BdOQEpcUkyFlkym8chlRysQoxKB7jE8/ehvDk31UHfbosyLCAScDnHZOha32PCZ8JWEcE+mZVYM2mNgwuaL0i36W5ESjUcbzzz+D89vbUkll4kap8h9/7wc4d25LTd7JZb2SyIu8TvXHSO+qgG9PEkQ6NoLv999Tle9Lly4J+G4vLSLgwAeSSjLgwVAVMCaZIuUVWCPDsTggQsCADjDZ4CYfDru49eZ/xK9f/w8SUL/zzT/F9vYO7j28hd/+7ldYX76ML33pe5iMh9D0EEurSzg5meD27UfQzZJU7ymXYktE7+QRXvv13+HTT9+RVox6awM3nnoJN65/UcC052lKrimRpYMM7CVbERC/t/8pXvnNT/D2B/+IRNg+HZ5jYn1pFe3aMlKSI4d9HB31sLK2Btt10e1NoWm2tDmMJmN0+0PYblmke4OTQ/jDHsaDEaLYwpXrT2FxdQGdziEGg46oRk6POmg26rh0cQvDYQ93b+8JiLt4eYtpPD74mMMfhyi5ZVy/flUkig/u30evP5S9ybXivmEy7FH6qZMAYdXLEuVLIakmQ8lgsLS2hO2rF7C5cx5uxcPp8TG6R0dY4FyCK9vodE/wxuvv46MPP5PA+kff/gaaSw0cHOxhyApBnz5jisFwgnEwFQmT59lwKxW0Vjbxha98Exef/wYSu4XxeIbAp/pmAt8fYDYdShvMfDxAMOjCnwwxo2Q9DJDFc+hsMcgSaZcZ98aYUt1Car0YJMghSNLryCCpqs5CzBm6DFVTkkoywj5Gg4FUCEUim9s1WX8hlaS/jom6SnxlqElRnabTPJNeP2ZrhSl+QqlTKERUclLA17xnTPqVua8Y6JREVyBunnOdBRyeV773ZJ/xXCw1mEu16zwp88oTfmHkVd+7VH/yAW5FMvdPQbYaFPf5fi4mS0VFU2Y0kMGOKLtUgJtJGv3mwuISLu5cwo2bL2Dnyg3UKmW89fYr+O1bP4VTmqDdZhxz4VoVqXZxL1HBoWtVTKY65gRxJSovJjhm29ZoIvGjWiqLXRBIcr+3mgsiN+agFiplNjdXsdCqwHU11Cq0bR3TWYROdyjgMJjTbzMpL0k1zLIyTIcTdE7GmEc+Ku0U6+fLqNbKmEwSRIGOaqONcqsMy2H1N0QYzYTUOt4DescuQt/AuD8Uu+H1YqJDQo/SSV5nyuhYVSYBxNgtSWpOltBvikKNFT6Hvcl8TMWN0XCA4bCvFBoOK9msrvIaUVapFBJqOBNjYiBDkcQ+xW4ezxGQ4VF52xD3AIfR1esVkSvOZhME0QxBSHk3wRMzSbamUVHAgXO8hqy+ZQhiqo84PImkNvvmKWtXVR4SqGyJ4vwXJq+eZUvlVRRqDJYE7NJGoQawuTxuZUiqDzllG0kohBwBmFsywZ3WH04QxsxJDMTSNhfD1lNY9FeM0ZmBklGCbXiYTEkA+FLxXlxsodmsSuuXVGsnYyEomVAGcw1jn3GP1ymnn3I1wuryElqtOk57HVEakNxxyyWpYDMP4olIviAVQzW8rABNxd4UYD2fy/VIOFAlJ/YLuaXEx4TgWw2SKki6fwrCuR+LKijDKslVqgbr9ZpUFykIpSybx0Pf3q7XsbK8KOfb7/XFhwn4JjEQU9VWQ0nUaqplIIwz+PNI5MXzcII4nsF0DSQah1syszMR+GqQJIfnMqdlVsiKGokaP5hK9VMzSbBzqB0reYkQGGWXx5fBJclbriGMmWtlaLTqct1Z4eLgNdY+TN3JfQCl2RySpXq4GYuo6LKtFDX2MjuUmfdgWKmoO6CZQriQKPJc7tmGDNQjQCOY43VmMcG0OMyLQxJV1VuUIJynROWZDNLS0GpVZX7I/qNjGWzIPI6zlMrso15uY2GpjXKpBkOncpPklo3+cIhHj/YE5MVRIDGT71f02DL+SMU6l5bzc+mbC+KMvxfKiWJGU0HicH/TtgoSj68t2kkFwuT+vZgHInlmPkSOgwjZMtA0TeyU69iu1zAc9/HO/iFOUw0WCT+vJPkWbYNEkeGyYu3A1DKsrlVx9coqdD2U/UJ3wuKa6lmWecui2qCigwOjScyJqiuK4PL8EEG36ZtIZFuYz5lnBojDKaazkexrKk1d5jqST88wFKm/iTJJEdMSTCKKXO6zhFjAlKLX/v6R5N5Pys7PwHdBgkMTcMn1Zh72n5La+XyGXIFAQErbJIEphCaBnwxaUzNLbMeAV7aFqCdhKcOfDRae2NahCGC1V1WPOxWkrB0JaUBfz8GPuiHAmkQW/xbTZ3JujcyPSUVmTfJPyE36C9qoS8CvhqaxEs0WkYiD0+oN9IiXOJSTKh3OZiBZxrlUEmNUCwbBd0Hi8RyZ6xFkn4HvOK9853NI6Ic58LIz7CvZPEE0B00maoYN2yxU0YDzStQQayqnVM5Pkka11Kl/50o5lmBlwFsxh0apDtQeSGWO0DPPPIVNkZ2PsfvwofgZm3NCBHzzfXKCP3+dTDh4goTS/uRffi/TbA2t1QUkWSgS8+WVZRkkdNTtouyUZVr08ekRlpYXcf7ilkwLn1CKMexAmxswQxvDwQRhEAqzzyEzBHxM8Pq9LvzxDO1mWy7yyfER9u4/lIu+srKC89vncWF7R06aAZmblgfOYM1+W+mdiCMZaNLpdkX6fHh4pKo74zFGnEAZZ7AcT0Awe5BFbWKx2htL/xkrVHBLMJjUcmoqdwGnOBPomyZOjk7hRhyaFsL0XDjCwEPY2I2lBehJgu3NbVy9egXNZkuGfvzu1lv45a9eRee0o6TP0tulpF+SpOZSTkoqeU5cWPa+EvjSqUmik0splASElTv1WlURUtMhi8UqZIF8bC6DCtTQGPWlnLJIxGgc3EHQZAJts9lEu72IjY1zaLMCw8mY3Z5UgwU0ks2aM3khE2TA9igJY2VVSUHJ4MasLox6GPROYfcOUInn8CR5hyQ2ZLpKdIrcPKYhMvEgsbFy6QbWrz8LrdZEmChmjBPpGeg4VIz9OKzgj4YdfPbxBzjcuw/X1GS4HTcmWeej40N0OidnDp2ggrJ0kWlFoUwQp+SY2k66T11LUK642Nxax+JiU4gi2u2X//BFfOWlb6BZXxbZkJqom/fL5f33vJKFDMdghcqm45ziJ3/9NwK+eTwF+F5aWRX7KuQ/In3Le+Ho1Bzp+6az5FyEXOuok01ToGA07OOTT97AG2/9QiaGv/jSdwAtwsO9tyQZXmhexvLytoD/ZqsmzPf+wTGG40B6tD3a5soFbG1sYjw6xu/e+Dnef/+36PS7HNmEy1f+AN/6+ndx/tym2AIBgwYfM/+3SNIOyqUvw0jWEcdD3H7wNn7xm7/HR/fvSj8iPReZzvOb2zi3sIlhZ4wPPvpY4EyrtYQkMTEczkXCxt7iRwf7GIwnQpCFM19sQ3ovNQPL62tYWVuCoSdC3nDOwOH+AZYX27j57BUBKW/+7hPMQ7YilDCLZ+j3hmC+SKd/8eK6AIKHD/ak3477msoMkUxGgfgG7q2lhWUstNpIi4El+dRWEnHlegVL55awdfkC6gtNmQzbOThG2TZx46kdpOkcv3r5t3jnnY/geBV87dvfRHu5hd2H99F9dIxZj8PzIIMVRX6maSiVPSGrakureOGlr2Hn+W8htdvSP0jiaDafYDodyXC2YBrLHRjiKVU3rH5zwM8MSAJo6Rxp5MMf9jE+HSAgeM5Z2qKvi/1N/CYUppSSlcfl5SXUqlUE/lSm3wczDsnhEBhFTDDoE1CoioTqy2NSVwxmKhIqBcALNlZVrgtZOIOSUGtnA9GoSsqDlbS0qAo2H5fBbaa62wPnLhTvz08VdRKTrCcmKxdAXnxYPvm8SM64RQoQXlRU6GyK6c4yUbTom8p7w4ukRs4ylwKfBTphoB8HQxlsJ4SYYr05J6O9uITzF3Zw6fJlbG6fR3NhCeVqA9ASvPP+r/DhJz+HZvRFymdbNeiRBpPVBdcUqadlVdDnBPLJVCqgHHhHMPhody+fwG/h+PAEBwdHMtySdypgonZwcIBmvYGVlUUZPhnHEywt1rC+sSStXQ8e7uHBg0P0+iGOj0cwDQc7F7ewubkkIKHX4edZqDQMaM5EfJ9nNzGfcQZJCJQC2JUQpZoJy8kw6M1x/5MEg8MqtNCWIZ6DPpN2Q6oLjEmMwzIIbaymLT8eTZOqnu+cIFbS2AS1Ri2Xc6qq9mDQF3Kp6JGe+pyszOpMUbVREl0F5uJ8vQrQrSpahZSSiQ7TOj6fw0BZAQ3nJOWnmMczGRQXpRxSmBDfQk8NuLYnU61LTkkkqkE4w2zO66QGd/FOD5J4y4BDgjnOSFGJpJdLLKVTUrJnSje5n/LWCR4125XyfIV2p/b7DJmewnTY55hhPJmJ7Jzqp0hIowi2wX2iCAXHcFBzq7B1D73BVMB6texhfXUJ5RLVKmoysVSjZAAtiR0d0zlJbOYKjyuJrmVidWkR7cWW9DSfnDAn4TwcT8gFmRMjCX4+7yAnsZ5M/qWSJLkFWw2oSlGVIEWyFfL6/3/wXQArFW9MaU3g9fanahYAgSeJwrLFtgslqOU8EwJwKriohJJBWFNffX4+LI9/Vy1lBFCsVLJSlsK2KDsleGBNO8ZwOsFQFD8eDK2lJNSzGcbjoRB8tG3aNJUYtJcZQbdmQRTVaSZD9ByLCTor2TbcMgd8qT5Ryt9pP8ybpr4vw4cpGSfZxevKHn1WxtUANd5tI0KpZMF1ypJrsHgVhj5q9SqWlzegg4qOQJRJrlvCaDTBaDhSE6SljUPZij+bCnnBtgnmTaoCThLIlapm2SPh5eDwoINebwjDZOVbR7XGGLGI9lITlXIThu6xXio5Ku94QSUZK48EJwRShVrzSVBctJ3QTp58nM9h9Vvl6ip3LfqUCyl6UZnlT75PUc0tCFMFcs6YWfkz9wll8Eumg6fai9huNnA0OMLbjw7RzUxYJQ9uiQOBPURzDpkcivpShvVpBlZWSrh2fQPlEluJFEBjcYZ5IuMqbSaKOVSyJFVW8f9iZxpcKgyyALASGLaDODRygkRD2SMROhTM43qswLIFJMZoPJGCWrlalUFrlK+rtlk1c4LVdboQtnHQ77MF8knwzfMvCCzVjqoGG/NbKu85YCyuPwmkQgVXSLF53Qo/zfWgDxctEts5bGIq4ggOp+Tgu3wWEQkSnXJuAnCl5uH8JvrFeEbgrfrEZbYKq8KSEqpJ45oMlaTClLJxDpJV7R/SkpO3z0qPTXEnIZvj0tnCwanoZWkLYXFGteuovIBKI1W5Z/6g/C1zEO4j7lkC70KNJXbE2C13fKBaiwQ4MJ5ORP5vuiQg1MwB9pGz5VQpBRzx77QB+hjiC6W2K2TpRe7zeCDek3J+4it+yUC5YCaDwp955hmsr63L9efdutjKQBWAfP4TwzCLdeYAuCe/tK//6EtZjBirW2vSU8Vp3nTujluBXa2gbFcQzkLsH+xx9BbqzRrqjRq8iot5OEM65wQO9o/5MA0blXJNBSuyQFksE8HDiY+V5VWpju8/OsCoM5TE8YWbz+OpGzekOiyV7Sdub8CDl4tjmrDzhI/VD1Yb2UdG4H18cITbn3yKhw8oSZ0jIvimLEBjEFRDYyjDLFWraCytoH90gtD3pWJouAqccyHnkxksSunDOSzPFUk0pVJ1z8GNyxdhUSoeJbh+/QZ2ruwIW//ab17Dq79+TZymOA6ibxkslw/wklsHKAOSyjeHzRXD0iSBZuWEkxOV46LxqX4MBlwltyrYRMVyqt5EbiolPWGlQEk9CUQ5CEHG6zOZl0RXSa8YQLkhN9bWsba2gVK5onqWcnbZkgm0LqIESk6WxsjkVlxqqjKrmQGrdaOByCGdURflNEWZAIutazwWm7ecY881h58Y6HUH8CMN5649h+XrzyKt1mgiIv8iOGOA5+Aq23Flk3K4yP3bH+Pepx9LFZBTTzkoxzAz9Psn2D/YVbeEYEWZt90wXZnuTIKHw4oOj49weLgr1Y3trQ2sri4jzUJoOqdxt/HcCzfxzNM3sXXuMmrlZei6q87zCfBdBIPCuX0efLPy/b6w25cvX8aPfvhDLK0SuLJqppyOeFz2iubSW66fVIfY60+ZcQZJqmbTPt5++zW88btXce/hHQzGHWxsXcCPf/Rnorb45O5bKDseNpYuYzIbCWu+tLiGvb19qWhwbsDC0jK2LuygXd2Qyd9RNMLu/gpYjP8AACAASURBVEf4+PYtPNy9j/E4wvrGdXztpa9jZ/sqDIOVLA16yl6+1xGGuyi5z0LXW5iMH8GtLeO04+PvXvl7vPneG9I3yOm8Gaa4vHFVqnydzgBpzAS9DX+a4pOPP8PRSRf+cKrkf/wv5t0GEpiU4nNavK3DLbmo1ipoNWvgkOu93Yc4OTxEvV7ClaubIsf8+EPeAmuOgKSRzv4yTv8lwUJ5jyPEzmjEJIRJNvuHeBs4tU+Y/DNp3drYQKvehD+ZSPWENs7HCYwanCK8tYLNS1uotuoYj6foHp1CSyLsXNpAtebil//wGn5/60Msr67jxa9/FWbJwscffIjhURdORFVIhv5kgu5ginDO4Wem3A6ourCIF7/1LVx+4dtI7AUZiESgMZkOMJ32xJ/Op6xsUybZxzyYIiQBFRJ0B9DiAHEwwWTQQzAYIqGiJ2+foS8RkiFWyqCKa2F1hRWupiTU/W4XE5H08tZkalCkUsMoBQMBuHzlQVf1qOa9q7mfOksG8oE0hYy4qDKfJUn5rb6K6cfcJzwmdVsUgn4l2ZVBNflwTQIfVrikhiZVGzWMhP5eJRa5LEs1/JzFpQJcq2Q7n5hOcM+ePBkCU1Td1UuKynfxBoRrMuP6bDinGpAjU4KlwqEjyjQZutleXMT2+YsKcLcXZZBhhb6sWkOt0YCuR7j1zs/w4ac/g2GPlfom9DA67CPlJF9TR3NpAUurazLR+/T4BL1OB41aVU0ZzjLpE6Tq5LPPHuDDjz9FuVLDxfMXELPiG0ZydxEmM0HA29WkqNQMbF9ck8nqjJd37uxjf3+M+/c60sd45ep5XLi4KkOGLMNFqVRHpeYAWoBef4TpOBQpfKbPAG8Mrwm01muoNjz0TkLcez9BcNqGnjjSWtEf9CXBYUxSE80NUZ1ReVQkfpSoisLJdkS+yOyG4NCR/jxNqv+MR6zC8LmctUKyUqrCMxLprD5TvcEptrQVlXCxYkK5OSXgSu02k0qR3MqHBPo8EtKLsZL+kX6JQFZuxxSyiunDD32RFBsZb0dqwtZdmJq6vZ0yf+YDSlXBSirVdNxTtDq20RCAE9DI3BrbgifSaAX0Eg7QdAiiHLE7to1w3WhHZ/2vRYIfzpAZyoeR0ObtRxlLhWDgIFFRrCj1ims4aHgNadvrDSboD8dolEu4uLWBUsWVaddCbKnejVypAcx4VxX2uDG55Z5jDzrVffUaKlQRzmYCDlmhZkuFatXLFYHc44nq5S2+/uneoTqOt8dikiq3IMpVIjI4mcCQyStvmyjn9DhhLd6v6DkVRRjvRCMJ6yzv+aa83MFqs4xGhbdlokLMUvMXSBbkA1RJ5HYHA6nI8jpXqyW02y1pheNn+tNAKsUE3+RwTA7F4lwaueUrK5e0kyomsxlOeh1MZlPJe9qNJjIO7/On6PsTIUqDeSYxlRLlCm+dSh8pw4LpH1iIoKqSPaKUMDP2qOG5bA+iIkXIKrskoJjrVSg6aJtqNkdOFIcBopjEuYP1tW0Zvjodd3MHxrkGSjbMC8bp+STdhczM2zq4ggT49Lfcn/S1JY8TxulHHRwd9jDoT4VIZMWzVitjbX0Ri0sNVCoLyFIObbMFEFLJeni4j4DrkrdBFnZQgOSiCFTk5LzuhaKzqMIXM4n42kKqfFa5zfcH9w0f43EX9lJ8ltihVEAJ8BSIRxJh3S3jqdYC1usV7PeP8PbBIToxK6ou7BLv6FGWO/j0h32kegbXI05x0F5wcOXKCmo1R9ZC9r7OoliCNExV+wpnD7H+JnJuVsfVmpYZq0wqX0O5he3UT+X2pY2Ki3qNQ3t9NR0dhkzJ55wItkPSzhvNluSsIe8qFKp5IjJwV8jpRAj4fn8osn917nlYfqxpzlse6SsfD7hUXVqf7/ku4iTXn7bH/VHcJpJ5Pn2kUn0pZQTVNJSc01+yrYOq2XDOlmBK0G0Vu2lPNg8qAQIuiCKjFNZQoFtyEeICzsPKB79ygB/JT5GB58oJ1edezH/hnANL8nz6QcMtyf7gnZbktp668h/0h1Qf0J9xPVj0om3IfIiymi2i2pHyIX95oYvsHQkq+td5TOVyJGpc12MRlzbAOUCB4CASNozBcos53pWDtz8T0lyB6sKmz/IdEJeQBHw8C0XUYFNfWr2a7SauXbuO1ZUVmbHDu3X5HBr6BPg+KxzkRBPB9+d87w/+y69nsyiQ+wFzoFXNKuHoEftHRqizmrTQlsDHYMCKLxlZsilkIgmY6SSYVLHnlbf7IAgdTSZCazJJ5gmYmY5alYNSNPRP+rANW25Z9twzN+WWZZxmzAtb3OO7OGjFSpAgUX20lLwawqRFEggp8+Ck8vv3HuHd9z+We/iO2F/CJNRWk4E5tZM9rqV6HdMBp/7GqFNCRGkYN0SiocwJfmksTpl9J/wcGlzds3FlawuVfAhas9HE1oUt1FoN3Ll7Fz9/5RXcv/dANlnGe27lCW3hpGjAkqDkRAD7w1nNkPuBUtrPW7IQCHMsPytJsTJGJcHghlf3QiwMkVtKQCNlNGesmbrPHfuPeJuNOA1kf4qUhD1beb8CDY+bdXVtXfVoWLYM46JROi4l4KwC8/YZEYIokXuUyu2MWEmkrMUfYTYdYSkGKkkKO+HtrDgRWRNpDydR870YQMmsRqmFC8/9Aeo7lzGxbcw46p8bOYwxY1WEfXOOJ1WN+SzA7r3PcPvDD6CnEcpuGfM4IJchsrKT00eivmBVk7JtspZlSn4X26i31K1ZTk4O5b7ZK8sLuHCB94U2sbxSx83nrmJzexVaZsgU4IXmNkyTsqFiem1+r9RcGqI2IZX4jgBfVfkuwHeIK1cu44c//AGWV9bF1mWIT377naKyIM6PfUEcBqPzfo8zmXhMSeN0dIhf//ov8cYbP0ff9zGaDVCqNvGf/ct/iy88/w2RZXMCPQfJHA3uYGlxGeurl3D39n2pcO4fHUpF7uZzX8T6ygUkYYre6BDH3Xs4Or0rw9P8aYzFhW184ZmvYmv9MlVuojTh/dO1eB+Zfir9cf3pJ/CHx1ha/DYM8xJuvf87vPybv8aDh7tK3uvOYBu6EB21yjLmMwenRz6Oj8Y4PDqRpD3zMzDFnWMmSXDGQReJkvHrLqGxIiVci7MLDElc2Q/aaJRw5QrnR8zw4ft3MZ0CE4JrGZDEvUDVxQyl0lxALttOk4RTRIV+VfYvvVI62s0yts6tSV+7P5qi1+tKoKQklAn8+rl1XH3mKtrnFqHZugzY6R73MBsPsL7exMp6G6//8g28/eb72L6wgy999SUEyRxv/O51DPa7qBtV2CUbTIVPuxNMJpSLq6mh7dVVfPv7P8DlP/gG5noLvX6EyZAJ8BDB7BRzv4u5SEenMvNBeroocyUhw1vJpCGSuY9Rr4tJ71Qq+UrmqnrreDsn6dnmNN6SLdPXST6ymqMAEW1VgVoSEqw0SULD/czbrJwNFlGgW1Wk1eRjVd3LpVBMgJT6XN2ag6qbHNgqAKN6W4uEQEkT2cvHKnUOigmueau7nNGW245JoM6VQHnWUdwLs+jpVjJ2FexFtki5W36bkeI45LY2ObEgErF/puf7DHzzvfIEh75ZqaiYfKgqB+8pvLp9HjtXrsoAP7dUEf9N6Tnvj1vi/YkrdZkWzNt8ffDJL/DJ3ZeRoIOSV8Pc99C9e4wyZXuOg8piE+3lBUl4Ut4b14+k55IugJe/Wq1JOf7B/V3sH57I/m016kgDH3rKWyFVEFHiyCqCGaNc13Dh0grW1hrY3zvA73//GQ4PfHRP55j5EWp1DwsLLtZW61hoL0iPOvuE2fM7n3GuBqfvUoI3g13RYNU0OC0bhqvjYG+MvQ802NMNOEYJh90j9IcDsbUCePM6MhbLPbApq8wnTxe9nlwfyhqZ5LTabckBeAsZaSs77cg9xwmuSZaSiGJSqhI9KtqUBL0A4EwO67XKWaVd3eqIA+AIXBwBNQTf5XoN9Wo5n1ZOgJshTOZS/Rr7Y7mXNudfmwljIeMe58yoti5JvhHJgDeahSh0olhiHu9UwlY2Gjslg2zTKUtrUCZkIsldKrTkCflt85gscsYNbVaUT1QKpP8fXW/WZFl6XYetO8/zlHNVVmZlTV1VPQDoJoBuEGiAmAiSEmWFJUfowXrxk0MO/QK/+NV/QArboQdF0BYoUqQJGAMJgADBbvRQXV3zkJVz3rzzPN/rWGufk10EpeqoqO6uzJv3nvOd79t7r2mOdq8tz4qFh8UgzzmZImhAyJGPqI8szijt8QbVfHN4Um+bzrpIGcylDSRTSQy4JxBN5TOuB9OLXn+CHpEpxyBI5uYcukl+Y+ayRHRZZ0hfqCgksrn4+a3oZ/PNX3wm3Tgftxnin0SdSatmgy/fEo5HNdwzbSibVFLZicifv49zboRR1WUM6TQZkhKQAuuYJqViYVzIRbBUyJlBk2inHgScQR3lBYMpTZvIWhzp56qRDwXMXElFOH0Fxgj4SO3mtaWMgAgn9y+jfXMPYt73cfUM/fEIkWgcqUgMfqGSc7SnQ3kaNdsD1Ootfc5iPi+poUgOpLTSZTkW03sgm6PV7ciwk9dxNBmiR+M7mg0HY/r5LNTpO0O9LZscPvNExzlTFg04zKiuOWKxtPx5FjMOWLje2VAHBAqZ2zxpxBN4fWywo4jFI5JZnFVOde+4N/I54c+i1GA68eJgv4x6raPmOxxmQxjH+sYyCqUU4rEcxkMfhmOvBseNZg3Hx/vo9FoaOLm+H27d/XKD4Nbl56CEY7bp1qRqrmnq6RjXyi29Z1FlBOHoRUImklGpnSQgh2mohp17NU8Xp2kLeb3YjCVxNZlGPhHBcaeCj49PUR5MMOdzF4sjncqKiUaqMaWLbO5ioSiyuQC2tvPIpJnxPpTRmodMSi9kRDqZLNDrjdFwBugEmBTh6fEjTpjYP8I8MJDn03RCunUI8YgX4SDZt/SXoEEdfRwWaFEexoGNvJESmMwZ+cY0J7Lx6IRPxNkjLxf2IAQPXL+Fl5+3z4ZW1jATSeb1s+x1G1aakZqZhikC2NF88+fy71zkmz0Z2SUaqDveLtxfNSBVg2nyCA5DyYJgA84agsZ+lMzwmZm1GfXmDK5VnVt9y8G9xZ6Z0bWYNLznHJjxvGA9w/2dlEUnSYV7BL+ezx7Zx2Qn86w6reyp2TZvJAMYaL4mmdDcWE6sNzRgikZlOM31x8+pPVfyJqtj+B7ErFhwzx2LbR2OhWWkyzqB5wdrNXpGWSoR78dQ6RmuQeLLDATzgKLcgykFlEJbTeA2/9aQL+T3Qv+nUrGo5vvw8FB+PzwbXeTbbehV23DI5dDbzweff/yvv7PodOqIRKmb4CQ1hGaVuXWkWIQxQgT5bBZ+3rjxSIYHnAjSuGcypBZtgImqGttgSbNigUB0iXQHPnwymGFmIukcA2ocfdi8sIkvfOF3kIyn0OvYlJPojYTpjnmLaFA8KJ3cOD7ErgEIL4aoNzKH8aHRauPje/fw6w8/RLc3RCSWstxrjxch0Z2CGHX7ouoFmC8q844R/KRa05yBKcJj3pSONg1uhBhPcO3SOpbTcT1ofJjTmTQubF7QIff//tUP8OGHH5u5ifRljhtqhHb8ljXMz6AJucxp/BZr4LjJ8uf3ehxq2MEs6rczheECsBgXcwxls0zkX/oEGQ6YRs4eDqOcU18hDR4RYjbEciUkTYNfzwmxXxObRJLu6Dkk01kNRVgYUfeoEoPGJTT4IJNgNJKJQLtJxK4rJsOK34ecLwT/yItoICq0f+yFUEvRT31jtIcNeOI5bL/6O0gub2BEOr6TYcs+tUe2xBSa2PPg5WR8d/cx7t35UI1KKBATMgE/Y0NIheui266jT5RvPJRecuPSljRAytrmQ+ifI5WPIbtM/VQbs34PN29dx6uvX0MszusRRNiXRSa+Bb8njrm3qweROhNF0M+Gur7UT/kDzAv3wxfwotVr4c//y3/Bg7ufSj929coVfPvbv49iqeggfrx2bBQ5PWchYUjcfEHqPM11qFvr2fSfrIZxF4dHj1GrHePxs4f48M4v5LD5ve/99/jca19Hr8tpaR/VOidpJ9jc3EAqVcKL3TPs7u3hybOHiIaT+N23v4ed7RsYjql97OGsVsbj53dwfLqHVnOEleJF/M6bX8XlLeaaG6XIj6CYBfD2MJ6d4fT0l1h07qK0+nvozi/hw7v3cHKyi91nD7FPJgEdMgMzREMRZBIr6NQWeProGH16NAyoDRwgInlGSFFJXZqNDdhgku5lDZA5YxqNzlBW/jlBqZjAjRubCAY9+PiDe2jUSNmdYKS1PUU8xoO0hOGwgvIJG01+J9kqnGSzyLQMVz5nWWrfiwUk0zHtQ812S+wL0+J6sXVpBV/7xjtYubiFSquNarOCWq2KbruLWDSITCqMT359Fw8ePMWVmzv4whdfE7Pmg1/dRb8+ErK+IAo38aBTb6Hborsy/Q5GuHhtDd/53j/FytWvojNNotnqSQrT7baUfT4YsPEmJZHTVsvwJl2ekYuTwQBeFpj9Puqnx+jUGcfG+AzSXMkyiGBz86JiPIhC0qyOOlxpAGeW1esybaSllBjVoWQ7SPLLph+fGYd8Nnr/TNpih9k5Au2O519CllW8cxruIMoupf0cwXaygk12wwKfFD8bDGjf5oBSyLUT9aG34awLGajYJF1GlaTCaX9wGp/z6DFLFVDjzlGEzNn4Gq6Zm1HeSPtUpvLcGD3co+OJNJbX1rF19RrWL26rEOAhT8aTsVjsoI1F49KnMf91umjh8dOf4sXu36JeO0avTaQggzDRVcaBjcfI5HPwEYEiMywVQijA3OKQ0LGTkzNJgpi8wEKAlHcyqxTFNF0gFkpoD5pNSC0dIBSe66yiKzoLm9OzU3xy9zHKp5ziRzAgS8s/RjIZFquEel5KWTh8urBxAbksURgajbUw97cQSs/gjSww9Y5FOa2deHH00It5OyWzLyLHZHJxSHU+qCG6SD1jqyWDNl5Pam7J4OI90fnlhf4fi89Wq20utNOp/p3ROxyo8OvYlNM0iGvC0G9DXi0KhxmuzMtO6Cxz2SpG7RuryGJhRd25EBBGScq51wrV/rCDVrdpzbeqgCC88wC8i6Acz30LoipEtDzw0P2ahbgMBMnwIlo6V6oG0V4uRdYSrrkQ34/dLzbfri6QfgNk91GP7TcnX0fjyq+hm/aCbjKeqRB17oOU3phhMXO7vWKGRfwhxAJRZVR7FkG0OgM1hBtLBWxurKgoJIDRbDWkZxe918tYrC5qrZ72VqLSTn6o6acVDWS+N/xa1jdCpMQAcRzfxUhxzEA5oND3sMCmOVhA9G/KB0/PWhq+80dwMJSMbiAczqLVr6LafIHJeICAJ4GwzLvKGE1b8HvjwCIMeCkBI/MCcn43F3OTiSWSzKj3YSOdxFI+r3VOg1QNnZwmg839uScL6x1nIMcr6JcJGRkTFvMlnSq9MxyzL8oPeV1Yv7Hpava6ODo70z3mc52KJcSa489k8zycztDqjXByVhNEev3KDq5sb4JMWWrt+TNikah8Qyh7LDfOcNasybSNO8p0au7ZNG/jsUqWC+Pw/H7KGSboM15Pa5g12MzSJuaQ3I81l89HRJjn5UT+R3yP3PyUkUwTXTX/Ufjppk/m4aArYIipH41OV5+/kE3KM2l/r4xGo6Nam3Fn2VxazXd+KYNEvABKyfv9mZoeAhXHR4dC/9ic/TYTwswGbcjD54CSJ2M4GQNTq9lZ9zTB5bCDtQBreMkX+GwRhXTyvzlYsehbq1fP2VbO2UKvGWXXz+ZI+3zYTiSwmUwgG42g2m7hzvGJ3M4n3DPDUaQyeV1DnbODrlgzZBVms3Fc2lpCNscEgZY+K3u8BdkwoahQT7LquL8M+hzssP4jaMg6gmADDUptsEi0lGg2n12yKKejgfZC7t/usI30azVmrPXHC4wGPAPIApqi1yWYSODFzCjl28J1S+CLTMlz1Jtgm2teaI21NWumR7fvtbg3oeCSgjHhJKy9l/fEctoXGhRRHiFDVcdUMhImws0Gmc/gAsGoNZ/9PmsI06UbEYaeRQt4hpS0GL1dDFunOeZr8E1zz1MsJQIaHNJYj/vacDLUPqzYyillXRM9D2yOCZKm4ynEowlp4xvjnmRDrPO4UbBXsUEV6wV6YJE5bbGTPCNcbTsbYu7dXrAuoJkxX5/spZGSPryUjIh2YNF3rjyFoLB8mJyhIGV/lHjIxJnSEnmRfLa2+fxJbsW0BMeXi/eCQ2HXmJDN9/r6GnLZnM7J46NjeVWo+VZ0MZnKRjN3ny+7r9aLKXHlO//i3QWNgWJx0qo42QhIo0gKL02j2kMgzLxEv+Vr+yNJTB0XSEyH5sg5nyAQor6Axj+cihqlgx9AGqdgWOhXlHoUogVTj4Tq77zzu8ikOJWjARE3bSvGFKMiIwROOI26JuTCoUFYHp9tcFx8nI7EkklU2238+jcf4c6dexgOZ/CEI/CQRp6i4cQC4y51lkSpAcpweWkC3PQ56aFl92yMfpuRQnyYk+i2mri2uYqr60uiYXNKTge/ldUVJFNp/Orvfo1f//o9bZ5sjrmBs6gIR0MIRQyhNyM5OojHlS1J2iIXFA8QTuBZcHxGxzHK6DmC42i+Xe2nsUGobbNIDvM3MBSLGwmn3XxtOQ9yAyHtnU6PjouwHOA9lL/Hkc0vI5HMIZ0pnJtn6MGmQykXDg3NxhP0Om20mjVtrmy+0yE/sqEYFr0FAosQZtS0eT0YTofwcAK6oA6mjsz6Fm5+8V3kShcxm7MYJ/10oqlipzfBjMUVJ+se0qmaePbsIe68/2vUy8cI+yKahvLBYlFLA4kxo7L6bUwGffjDYaxsbCKztIJA2IwYUtkYNraXUdos4OxsDwfPHkj3fePmNsIRawKCniRyqS0kwkTCzZxH2mQepYuJig0e4HP+f9LuQz60B118/8/+DA/vfsq/xLWrV/Gt73wXxSKpXLz+IRXXbL5nC+qxjEGwgA1bWIz0eg10Wi1DCRW+OEU8GsHx8SF+/ss/x+Hpp9i+vI0b17+IWGRVa63dq6PfOMXyUk4Hx2m5gWcvXuDZ88dIxDJ48413sXlxG7NFD3PvTGjo8/2H2D/cxelRG6X8Br7yla/j6g6bb+Zc2qZFhgTR+Nm8jk79LmbN3yAQX8FxO46ne214ZhE9Aw+e38Gz0xfw+mbwTr2YjwNoloeolzsqulh8kpKXigWQTlBD5ZeLKodg9XZHbr/UPVJqITdp/tZzS0OWOQqFGLa2VxCLBvDiyQGqZ220e2y+aKbTw8pKEt/97tvweof4+U/fw/FxDQtPQDpKll72mJAGG0QukUU8FkE0GUQqmxCSxaan12Ze8gKrKxl885tfw83X3kS13cVp/RSVWgVNMmGoeRt08eTjx6jUmrj++hW8/oVrarLvf7CLaZ8mDlOMaKo4opt7VWwbuvdHMn587u0b+MpXvoHEypdRHyWlu2s360KmaZZDJ17uW16eck6hSUqiGnI6VnfbGLbaaFUYa1bGbEIndRb4RrWkWy2HmKenp2jUm9YkOlQty6E0jb7yJZWjZM2qq9U2qYrj6ikNuKHX7rRXU2yHVia3UivX3RPZmtxz6ps1ug7nwNp8Bzm3hpzPLNFveh74rKhhFaA8cqJxzMUNyNCKfb4h607+t4BFy3fmHmWmhSbd0FsUoG90c36POZQr9VbNFdFFO+sYpciCZ6iBIAewK6vr+NwbX8Cl7SsIJ9MIxRLwB2lGNVaMDDWVou37g4Z8R0l1S4p+vvC08ejJT3C492uxEw72mxiOA1iiblO+E1MVPdTUzWbc66eIxcjy8KNV76DRbOpdMwouXyjIiZnNJBM2FlMPlovrGlAPBjUkUzMZukkPOvTJXZ8GWqflOmpVoFn3St41m3SxoLyI59hihlw2hWtXdoTcUROdzcURjfuwCPawiPYwQQ+jWU+Zwq2zEA4fzzHtRpCIJs1c07m/bOQVO+XQRHk2adgz4Jpk5CUHBa45HnRu8L9JxXP1ofyT15P3UY7Ijmu2i6ZboWnGea4xU4QaZwcdI4JipqQ8U42myWLRzRBmM8xoJzLw2Hx3+205fM9YvJEtM+UOxzojKITZDP28Yv+wnpFJmobaM6HTpCqThs5hCI1m2VyLfUYtuFAhY7jYuWzNN+nPLm2eem8ObVntDrhBgHXMQo09jby4HhkvxvXJoljoeiCi3yF/GJj50emOJMnbXF1SzjQRaRbUZBuyseD64t5ZrjVQbnbk5cCC0WWPs+Az12E2ujzjqTX3aW2wsVXjT+06uziaMc05tLLYQp7JPPvoOM7CuF5r4+iE15SsIR9WS1t45cq7uLBxE71ZAx988hM8ffQQy/ktJGJxPH72C7T7L+D1RjEaehSn5T7T8ThpnWQazWRglUyFkIgtsJnPYUlGkUGjwjJyTAweDhD9JhcgUiR5nZML7cQtaoiv/cF0p0rI4WcnU5CsEzYp/Bquy+EAlVYTzTYBlRCKuTzSibTc1Ln/Er2stXs4PKUTtRe3b1zHte1L4OlNo1NeSw5k+CwTWau0qnhxso8mY+BIKR57yZKG3xsUWkjQI5+lvIqGe02wheYAlawzIqJq5qMxxaYqPtJLaq2ZZPFnKaHCQ7MyNrQByQZIwY0GAxrUDoZ9DRT70xkaPX7tApk4DfsmQr7bLebdhxGMEBFn872CbCmDSCiDwYBxTsauOT05QrVc1hnAdSFjwZd+8X2y9mbjx5qcX+fGDbrDXrdOZSPK54G/XBmSq/HmOhb7xIna/W0arjw8+KyRMcSIrsUChXAQO6kE1uiAzyz4Vhefnpxij+bLfBojEUVAJiJxocMccFL7G4n4kckksbm1itJSQoNvRg+PhxzE+iwKWM7+1liSjsy1xwEi5Q+kRJCuL7NFxVUtNOzh9VbdwuaLZzUlNaGgjCT5XIYibjLEizNuMwAAIABJREFUDNOBX/VOv8do3qGkJy7zxJhdZAg4Rmo8L9mLOAMOyaGc2l/1vhhk5gL+WdyjNcSsmVkjaG3NiebTpHUmSUMoRmM9yBuGzxed+3lO0ShNjWzC/iS7gppo8x4gJZ8HqkeJNeq9GCXG73GcyykLMHaJmfOx+WbdS38NsrzI9un0GmpQySRgM86hDfdPDqC4t8TCCdVrs5BfYJSks9zPVbb4xEzgPs/1Qnkpzxf3jHDluRZHyHVDWhkjJMmAGmMw6cFHHaxiKBU9pVpeqQR+yjM4WGWqChOMGK/Z1x7JITfl0vYsmN8W932eEdZ4m/kbP5ch4ea8zrOwWKQEMIdWk833kZpvAti6ZryfLqvwpWfLelczj/V89Y++vKBBDAtiTuAzqTzhT8WLkWbOjWTYbiOT4IYQw9QfQa0zlJ6GNz/i82Da78qllRNpmpdN537kCksiW3EDDTHwcLpQ3ilJYdPhFBcubOLb3/w2spkc2q26DnxNSUkhksulZcnZ9IcufBZ342pL+CFIE+chxa/hlDCSSuG0Wsdf//Uv8Pz5ATzUGjBqLJMS5WJOXhIbbRZ07Eo5fedDT6dyUiD4+lNCbNz0wmg1ari0VMBN5gErf3QibRHpiIVCSfTcX/7qVzI4IUVLOmsWnEGfUAnpIgdDaaqTaWYu0/jCbjA3XzfSQWiVo+t6eQrp/ru74VmtawgRX8PQAye/kJMbD80LePhRd7tANOhHKsGmnxR3L0aTERrtNgbDiTnhJoiC5w2JoUkYKURahJa3R5o36bKDXkd0FVJ5GBmQCMcx6U7lbs5rSarweDzQoeUbtzGf9rF58zW89uWvI5FblVZYzrge3ks6w44UR8dil9ezWj3F3tOHePjR+6gcHiBGSpyT8ycnZH5GcWTZJM9R6bVkoLd14zbWNnckK4gnw8jkI1jfXoYv2MPz3Y9kYHZxcxnRBOnKZD0EUcxfwkrhCkJT5u8yKs+vg1MVP3sPLw14hghQRhGKoDsa4f/5/vfx+N49XY+rVy/j29/7DkqlEhYzli+WnUjqDo279BDTnEExaERMRjJXI8oqkwjR+2lcltV1uffo57j7+MdYeMa4ce1NrC3dgtdHmqoPw04D4TAjLTidP1HWNd2w+YwWc6vaAKazNgZ04xwNpR8vl89ELS0VNvC1r34d21vXpOeRVGFOB1gWtGzYBlhMKhjVH6LaPsRRfYBWLwXPPIdUMotK4wDvf/ITnJVrqFXaaFW7WIx8uveM+0kmYognwohHQmK0yNNgOFLzXa7UcHJWxVmViQhdjORMz4xTp/nz8NDzo1QilTSCXovsigFa3YlMcLqDDlbXs/jn/923UVxO4i//9Af49O4TzD3MmWQzZggq9wQW7sVUTmsjHA9i7cKaCrijozLqFWpkJ6Klv/OVL+JL7/wueMYcnZVRqVUVb8jm4njvEIdPDoRwXX/9Kq7euChN+P7jMjALoNdvY6hYjDlatbooSZ5AENdf28brX7ym7PRI7k20J3lUaoYWsnFhcUC3eA9zQ2djTOlc2yNFt4V+r4HxqIURc70HU+2J/cYZxsOuzFsKhZwOWBYyWj9CYhwkT5NVy9GVLMXxGRAtjHub2yI7WdzKrXbjXJz8Y3eAyUaaewOHpGq+pcEzsxrXPFK0N5qcOLEklntszbMha05Dr7XNYWsANIFiFJrQKcXNEHmFGfWQ1uscSKK0afJt0WSioDvI+Dkt3UXfnXbBDi9rvk3iY+YtPBtYSIyGEyy8C/gjHMql8aUvv41/8of/DGvrl3BSbeGkUke3b9o6/iZFlN/Lop+HNI0q4/GUGvC5p4V793+I3ad/Cw6bm/UxKvUh0tlVBIIx7RlMVOCBHvR70WrWEY0GxTrivS2VssgXksjlU0iRwdDqYO/gGI1aWwY8hfwyBr0hqtVDbF7K4fLldRWivfYYtWoL1WoDs3kAva4H+3sNtBp9TEacwHdluLS0vISNjRWsrixpEMFMWRbsjBnyhSeYeTuY+4fwhUh7DaNeXuDgyRCeSQz5bAHJVEaNCdc0jQjN7MdyhvnvZIDwGSGlkQME8xSwpA2jqXuNGt63BpxnNdlwrmmfs6mquXD9Sky7x8bDzhyjNPJ1bBjNfVI0cCYaOIW7vAKCQdGdiQotPNRv0nitIzkHqaDT8QLzCSnMLLRoAMr0D8fQTzRMFkW2HsmwoH8Mo8aIynHQQ2MvUrh1Vr3kNcDFKmMhIpshZv0y1ssM4xgPRSSUX8M/Fx7ShU1r3etP1SjzDGPQBHPAwyze1HxHEfCGMKeJWo91lh8XV0tYWy6oeOM1FLrIZoDpGJ0uTmtNtAf8/EZDd+sDDtdVaDNqk5p2Ul/Z9jvMMot9NRowLwCjtYjK2SNn5qyRUEJMEkbZMSISPjY3fRTSK/jc7W/g1q23kClF8Pe/+TF+9tNfYKW0LcT9gzt/hWrrEXy+sJgtLIY5VOLQI5EIIBTxoNXoweehZj+GRAzYpkdCLiOzNUUpyrvDNC+KYSORXBFx9AT4LJpJ9Y8rXSGrhUY1NEOLMAc9pPOHHj9Ex2j8Smlhl9Fk9br2peXSMvIZZkczeq8l5+XTWhv7J6cCi65sXcLW+ioIoBEY4XNoUbE8zxcaxB9XT9HstdDuD+RST1Q/4A0L7eNA/fL2pkzbOFi3ZIKwyS86hqRTRsTGQNIKLyNt40K9ufYr1ZoaFZr68mM2O8Y6YU45lzHr3faAZ/1YaD73vFgogMFwLsO1TpuGb2GZQGayKaxtrCBTyCHoT2I05HNrqHq1UkajWjWKMItyd8DhOE9Lg+s0fa4WSc+Mo7l1ZZUuaMR9gCgsv4ZSFYuDMtdzPbccLrwEKv02zdeYnOwNPFhNRXE1n0Ux4AMp6I1uDw/KNTynBIaTjnAE8SRN5BJaI0RaaUDMgVw6ncClSytYXs1gsaB31dipPWl2zPvJ3sKGtBwu8H2EmX3Nz2vUBQSkOeDfWdKBQC2WhQuv6j8O9jVMD/hlukrjW7F6hjOMB140G2S90SiatY7U0pbEwDPNoY9L487/4/isnINrjhEi1zz3RLGjnO8R8tobSOpAxJgDAzaB/Fo+p2IKcQ9IxK2hJcgWDmoYy0ZPnlJyoSeLKSp/DUss8GDQHQmsJPjKe8ABFr+ee4zy0cnGkIHcVAM9G/qx9+D+yrQf/ubeSjeVhWS8ZOzUGk20uj15cbFeCkWTGibSDJP7jkgUrOmdGoTXSSkVTob5y6Z9Sq5xWX30bqH0kD2bz5Bv1ow8E4xcZ4wUelOQhUBQNBqJIZWkWZ6dIaPhQGdSmN5mbLBZ3zjxkrq/DjNLIO/E3P/5uXntSPfnnpPP51XHt6n5Pvyt5puA6G+5m7so+Pn6/97/8J0Fi/N2p6GunuZO1KQ0G3VtQFGM0KlXxG0PhhPoTYHTehedAUXnOUR9XgzqFfh8nKKMZDgzWQSRLa0hyLiGeBzJCOnmY4xpvNIdod1o4dKlLfzTP/xjZHNZNBoVwfV8QEkX1MnLQcxLzbdLj5SztTTNpLJMNC1knFm310cgFmVvjffe+wiffvoAHWb6cWKfzymKh9pz0r5412e8uFxYdCTkzyElhgMA/XVAOoVWvYZSIorbO5uIh0LafIjyk46fzeWF9P3937+Px0+eyp2TGjVFmZByFwkbz3/CuIkk0pmc0fKd4HUWKdo4HKdJfR7l3/3jX65WxoJ/rHgwgzafmaKpIZ8jwIZbeX5c4H5kUjFpq9IZ043ygSM1affgWI7kgXAM0WRWeZdEW/kwczIlahEnXdRWkepB8wrGIQ37mLOwiaUx6lPTRAogp78DjHod+DlowRjRWAjbt9/AxRuvY+GLqcCQLkhTRKOacOrH6A9S9Y6O9nH0/DGOHz5E96yMGCYIOY7Z1D67RbjMzXxenPYb6Pv82Lr1Bi5euYVIPC2DRZ9/hEIpieyyD53RocznVlZziMaBRqus4Ukuu4yLa9eQxjoWUz8CnpgarMWMcTlTeAOcnA0R4rX1R9AZTaz5vn8P89EUl69u41u//w0sLy+rmfWQAiMnRGu+WRix+SZaMp0zIo8GXUN4FiwobILGQQWLBTake4cf4/HzX2G2GODV229j68IbWCzIjgjCI+OKCdq9CvaOHmtTKeUvIJMsymiL9PRm+xDVellGIp1+F7VKC7XqGBc3tvGNd7+BS1s7op3zMJlTj00duig+UxnSTdunODz5AJVWA/WGD+3eAoXSMlZX17C//wA//9mv8PGHn2LSm2CluIz15WVkkzEk4iGEwrx+RncUUjGdinrOyJOTchUn5TOcVmuod0ht5cDJMm+5BjyeKWKJEDLJOPxEaGgE0x6iTTOdUR+5YhLf/Nbb2LhYxC//5m/xycePRJ0yoxQzpiFbhgOIfCqFuXShUaxvbiIUjqJSqePs9FSMiUI+ibfeegNvfulNePwBHJxUUG+ysamgWqnj2cPnqJ5U5Ip+9RazkUs4enGI2lELAa6BLl2fu2K4NJvcawa4uH0J737rSyiuJeX+GYhfw2CeQ7PDosyohETsxnThbLfQbpyh16qhS6pcq4bpuKUBCBvZeLyIaCiNbq2MybCLTDqrRqDRrItuzsEJG2PLwTa0QIe3M013N3Mqoc1cybFc0bDDKIQuAu7q7F6mQ4m+7kSYacYlxo25pBu1nWihNfomP3Vb5896ZqNSGZ2YBzKLA/Nn4LqfqGiRS284LFScry+WToDRaT5zVVVShONMzrLFZcc7hy7PCA1dxIAyPaXtKeZFYp91gVg8hdxSEel8GvlCBm+99ZaSDuAJ4/n+GarNjtBOQ1mZljDWa7J55UGslIhUXvm441kdH9/5Czx99DcIYIrJyId6a4hYeg2RRE4F8O7uM1HXC7k8yidlFdeMrgn757j92mVcu7GOYITPZxv7+yc4PKiIHRZzXIifPXmOg8NdXLt+AW+8fl1nRKvZw/FhFSdHdQToUbHw4eSkhk6LBjKkw83kx7K0vCr2CGmXROCOjyson9UMmYn7EI0vkClEkS1FpIU7Oexh/2kXQU9Ce1guXxQ1mmaO8uqYWHqAW0i3mhwSjYWkraysaA/i15gswLS9bBzksUBEibRD5xxlUch7zibGHeYYgmHZ1e7aIsLEJoevSxTHUHGLDzQ2hjGGZDqqeEk2oBOMJgP0B23LnWWUJQ//GdG2MGJhOp5bdryLNPC5IYuKr0FUhhFnbL5ZdCkSlMME0aStMOfPZkHLM5e1EKt2SnAIOnDfYWHKfFnuuwQG2ASw+fbTMGjuQ6fLNA5LJeG5wqipKJHCUBzxYFymcDSWpA6Vgx8h38tFNa6iYkvD5NWg6OjU1u2UI25Hb2nNzwIhMpASMWSSUfgXU+1tnR4lDGEVijaUYjpFEN5ASEZhujdipbACDiIUzGIyIfo0w+Urt7Gyuo2nT56ielpFKbuO9QsbWN1M4+j0Ge7deYxkdBXTsRenVZqGHiISzSKTLeKscoBOs47FjCajbQTDdk99oLwgLtr5znIexXxWgw5zhLP9aaKBhzFoLMbODLnce08qKs8P1WEUUis73rxsuOcoJk1RizNRgQkMMI2lUqvpXM5l8ohHotrDaBLaG45RbXWxd1JW7bWxuowLyyUhzURjObSkdIGvzXtBU6fOoAt6JNXbTRyf8Xnhe2D0FRRL+NqrN5HPJBVnmRazhFKWoJhpXN9kc3BARqdsGpty7bv0Wg5NGPNHaSLr2vLZmT4Tm3oOv1jvtnsd9OmbIGRyKlYj1365zAGtuafzXGZCCr1OsvkC/L4EhjTSor/OaIDK2akSb4a9gYZCZDi4zTavNT2JCIZpmKbBiLGjztFHh7Xiyo2k641E9DV8/vk5X0ZxSff9DGD6zE3aWJseM72mwZbXg618FjeXi0hxmDqeoNnr42G1gafNJpoccgUjMvdl8y3mkQwU+5IfMIaQzffKahbwDuBRE0VWImVqBozojOKQSBGc5nbORrw/tmc+QMzEZ7RvMWQoe+A6nJmPhK4BJU16bdsfWAPT/b7fnRs7bcJzkPuGcz45aR/cL9xrqOG5k1X+mfGXRd3quRaIBu2xrrEjpX6kOJOyzcEl9yD5NHToHTDV2okl4xrAaV8I2vCDex2fF75Pgvxaz5J/kQ0xQ7fNGp+Z3fyMBDVMlmMIrj1zihckK82JE6U8hCwuNtt+zxz5ZAzrKyUUmFogtlEAlWodu4eHOCxX0WEsdDwBjz+IuKJCeYYZw8XVfmvYpZxsSxBxKefc97mu3H3ALFfZZXNPZfb4AM12Q4i3xZbSE4GAIOUSlBNPJVOgZJjnFs8eGt/y3lMOFqLh9IRyhM88JoJBPhMT0fN5vvEXG2+yUszLIIxisaQ0KdHOD48EtJLBpHNNEqDfihZzDWZdv67/8X/+VwtS5uqNM914TmEZJ5ROpzVB75SPUGcmbr4gfW+rO8BA6LE1saQaL4acbA7hXRiaAB/p3ilEsjmsb2ygFIuj2+lh0mOmcwv1Sh03b97EH/zBH6nhazWJHBvFgrpaKzLtkBeVSBNQe/h1gTghCdEwwCtTFBoY0dilNRhqmnnv3kPcu/8IzW4fEaJ0hbziVGhXFKWZmt8vSiId2fXg03XVH8CUhdic0QFEKXKonpaRCwfw+rVtLGUzGA7pYtyzKKYQHcx9ePT4KT799L5uEimLNimC0B+jMgR17YikmLbJ3H91ULw0ITTayWc3y51qiwInlNum9vwa6UD0/i3rmM0xr10s4EMxEZWzdC5NhDKhuC02/5xYCHGfeHH/8RPcefAQ3dEMyWwe/lBcTQ2RyZiQCDPQk2aCYlv+fM9CsUZebwzRWBKdLhfvBEE/EfIBZr2u4hriqRhSywUsbe4glCliMOIWFILfHzI6GSkx7NVIRwkH0en3cXi0i+NnT1DffY55q42IZ4iILyDzmzDpJaLUMy3VqFrTqBeR0hJWdm4jvXIJPjqKCuAY0qMQC38L3kgPpaUsLl++gEjch8OTXWnoGBWxsrSCbCSBaKCARGQViwljOEKO9sb2AzreMrKkO5zgP33/T/Dg00+wmCxw7foNvPutr6BYyotW7vUwroH3mochTSS4PZEB4ZO2l67X5HPEqOH0BoW4jEZ0M22h0avg0eOP8WLvgajlt298CVubtxAJx6VP7PeonZxjPOvgxf5DJQlc2fkiErEiKicHaDaOcXj0ALVWDf5ACmdndezvl9FpzXDl8jZ+7xtfF9WWFCZOGmkCwvfM+yoJwmKGoejRZ4rS+OiTj/Di9Bn8wSC+/Y0/RjpWxP/57/49PnjvfZSyBVy+eBHFbBahAGOW+P2fDcrkR0R92MjcvmvNFspnFRyeVXFSa6PZZlbmGCNFRBjCSc1ONBxAOko03ot2b6T9hdqhRDqKt778OkrLGTy88wkePXhuDr4sPjmFdqa53PwysRgC3gUy+TQyhTx8/jAG/TEqZ2dy119fLeH1z72CG7e3hIgcHDFqj0hDBUeHJ3jycE/xbsXlHLavX1TDxua7U+urkKcmFow1Gs9w1ugjksjgq+9+DV/4wm14AxM0Ok3U22O0elP0hlMZxw2GM0xGUww6HTTKZ6hVT3U/KZuYj/oI+ccIBqcaTq5uXEMivoxWuYJx33JdaRonapQKBlKnSMO2w/xl5EBOyE5MCWlbchvlcMU1U3PRb8f0w6mC/sGE7zMDGKN0upo8+yKnGHYODBkVuoYr7izaAa35vowSz0Pep6k7pUimFTeasQ5+5fUaEimjODYZgvM4QDP9qpWK9tl4+PNvrXkyGrtp6czVfeHlIEkpmigWlvG7X/sGbrz2Kob0TqiVsbq8hBvXbmM2D+HorIN2n5GPI02/VcjTWEsNlw1Q2Xynk3mZqoxnLXz4wZ/jeP/vsZh0cbh/hsEIyK1sI51f1TP0/PkTFUtLhWUc75+iVe9jtVTE6lIc65sZXNjOwh8aKSu2Ue/Kw2AwIEMqienUZ0Zsh/soldK4em1TUXKc2B/uV7D79ER7NjOIWa+x4aGGLRxe6EzhXLTdrqFUzCMWS+HB/ee4/+ApxtM5crkYti7lcXF7CcsXMmJjHe41sfesjVgkg7W1VWUMEzUpl8tqyFz6I88nDn7o98HmiJR50ux4D90G3RCzmTE8HJ0nm3CezbwuJqni8eFIC2hUNWRBb3I0d3hE9IiFjZp+5W5TvkPjHaMdiuNB5EWDedOiMhZ1OKYxEXWG9FMQLKrfbtoCB0Amd3J+PndAOf7zyJ8IFW2LMk8WljXfREWFeik9IKBrxmePwxXSWLkyY5GwJCGRaATlyhlanZYaI5lseUn/ZPwNzebM6V2kKv8cgQgQD0eQDFuKDPXpPF57fdO3b60vY32pqLNWdHExAT3S9x6enKLRYZwZjTwdwyPdAKJgPp352UwcTBnn2dzq8NpTUx9z/GQcFN3rV/QRB8KReFQmSP5ABvn8FUQiRcwmAVy59hou79zAk8cPcf/uHQw6LXT7VQxRxXjSQSycx3LhGkL+PIpLGcA3QzxOl+k8Prn7Hione/I0efTk79AbHsmN3Oex65tOBrGzWsRqMS86t2m+jd1IYz53rHcu0XIsHzSAJ4AwdfWvtmdI7+40E2r4NACkXpcsKQjx7GgdsonmGc8aiDXNHB5fAM3BGPvHJ2JvEKhYK+bE5mKxxWGxSUgJqHAn5PfwXnpQadTwZHcP3T5tOO1MIlPpxrUruLi+otSKXDxlwIGX5mB1owfP5jK0oyM97y9rLTe2y/yBiFZG5ZnE86vT7aoBS2Vo/ugR+k25hIYVsu3mPrhA+ayBdpdZ8dZ8p7NJrK2vI5vmcC0iijzBJkoId3efY9Axo2Tq8ulIzevPhp8PrIwVfeb9oyHl2KLI+NutwV9maLrDMTcOysw46aNhcU5yyXbM1l4eGLv/Tzrn+QKhxQLXl4p4Y30FSSYG9PqotLt4UG3gSaOJ9mxM4b8MM6nVZZM1IzOXdXu3j2gsjM1LK1hdy2qw7ZFZH+85B2m2LoRFa5BHqj8ECJKVNSQFnHdSemG71zrrHDNQDl3pE0wJmCv3JIjAoSIHuN0OI+2oJScKT0SY0ce/FS3l9DA8c3hdJO8ZjoxqrXgth5p+fq147lP7bICY2KvDEbq9ts4Co51b/B3fB/0BArx3jtka9wWuHb0P+ahQHjG2fUxNYgCDnhlceknl9vKeG7ItxN1JmWJfyJ7D7rkTAGgR2ZJbxvxeMUZuX7mM1VIOQR/lGjzDJni2u4/f3H2IZ8enGPj8CESiBqx57XPpXtCTg3WM4ywu2VqYdTX3L4sYdFkXtg7JjDXGmz/kV8xjrV7RfeDg05znrZeaEQHvD3TtUqm0wEWeT7Mph8TWfFOqYdp603mzZqFUk8Mwnmd8NniP2KtygCl9fTSs4TVfk8j3CfcQNt/cLV6KLv6vgann9du//p/+xaI7aMqhlEXO8UkN6XReD+7ScgkvHj9Fu9lRJjcpAS+eP1OnH00kEYpGRfkNB33otcvots7kzpgprAFsNsiNT6WwaFAH2ZWDc68zxHQ0xTvvvIO3335bH3g6GZwf6qQ3K56GYe7UoMkxgSiJ6a5ezl5TobCg8Run10C908YHH32Cjz6+I+RrQTQ3n0UokRAFlUhiOpmWs3t3aJo5Inf8PZS7p0eU43AiJcOdavkMmaAf1zfXsJpPq/l12ZGccvOwODg8wqNHT9Bq9XRTucA5MeIiIMrIxcNcV8VnOdQbbmBEvflZNAFz0GxXX+D+t1sEiwIC0kgCpoMf0fLZDCE0xR8OpGNayaWxtVrEcimPXC4lSm8iTkoWF5ttFNT9VZpN/PK9D3Hv8RP4Y0mUVi+KNsYDm1RJTp0VM8L7MCG9fA5iuxO68864eCNy/uRGRNpTgMjcbKJotmSpiODyMsKZLLyRBOANIcTfwagiCvia1EBxrfEwICJWqZ3i6PkT1HafYdZqI+qldsKLkDeIqC8oOotiEAILeP0LRHIp5NYvILp8Ab5kCYFwUjEhzGOcz3soV5+i0d6To/bW1jrCUZ8cPulUyjUbIR3O30EmdgEXV9/AYhJAq1WXXCCVLLK8QtgXg49xJaMB/vOf/0d8+tFv4JkEcOvWG3jn3beRzSU1/CAqJWdL6kxE4bN8CyJzmprOaEJCGQDvEJsjTtMaOD55juPaE3S6DcvuXESQT13E+uplFApZ6Rlr9V1NG30hoNYoI5Ms4eb1ryIWLqHTaqBSfoanu58ICc7lL2L3xSHuP3iEbnuEyzuX8PV3v4ZLW5edQ5N0SKKMnOIbFarZbqJaryGdyMPnmeA3H/4EvVET7d4At258Ad3GHH/yH/4dxr0Oru3soJDOIk40U4JdrhFVf44Lp/27UM7hWK651WoNx2c1nDRaaLR70jZ2+iPp5ajLk8kKzdXCZJPRoXSmnGRO95PZKG698QpyhRSeP7iH509fYDwhukn0ywZ1LIxyZHYQLYiFsLRWgDfoR58sm9ECjWpLEV/ra0v43Odv4NqtdWUfP356hOPjuhCISrmBg/0zZg3gys0tFJYzOqCrp3VM+zPpgZg/GlrM0e9PMfGn8Lkvfg1vf/lLWFsqSCdWbZzhvfd/hHv33sdZrYZak07FIzGquPkvGD/CIRrp0jQrWowRCVJTuUAik8fqxnX4AmlUDyo43NsXIi8atEP31r+rSXWMj61DPtdi8zpaFjiRX4cObnLsz367+MVLudgucvEPDwg20OYiLxT8JXT9vBl3vM3UHlsG0flLyGSFM39GIMk4LCynYunRFfLl5Ibye4V+OtErHDyqSbJi1zXmcant0k8ZL93ogHM25ayhSaf1IF9KI5fP4vat1/B73/4DrG1ewvO9p7h3/w6yyRRu7NwUnfakPkC3P9WeyWx0DsM+a749Qn0SiZQcddPpHEbjFj766C9wdvwhZiNKCkaY8Xn3xpHI0nRxLAMj0pETkRQqxw20awMUchnkCmHBHLe/AAAgAElEQVTEUgvkV4IordLELSaUYe/FGfpMqPQk0GwNcHpSlgacsq10Jqr9mxm9fH8P7z1XjFAqERUC1qwPlEG7vESvjjgadbqRz7CyuoRms4f337+LvcOyhqmplA9Xdwq4/soWcsWEiujDgw4aFSAezWBppYhMNo/BYISTkxOtOSJYHP6IUUa9NweuHugcJ8VOjB3p4uzsMnMaOi+HUa1WVQiq4JM2m38/FcJMiRHvd7/XE0LMr7Hxij37lk1vZk5mdsP1Q6NWM9jjuSf0hrR3np9Dpgd0NOBUQhF9ZtyoR8eVXL4Ucsk3pEvZtQ79Uyj9mE7qYzmfcy9hYUa2hn6eBuVQQUtdKFdev9sXrZlDsEw6pWKs0W4qY5Yad4EEPjbfZOYEMOjzZ9DzwkziwlEznaXRWsQfBahFnXg0qGMxfnGlhPWlgpIheGZwj6RWtdpo4+CkLHOwBYenLKZFAiGDbCKJRy6XRsKJfyXdko0j7yv3BpliMSJLtFsz+eI5xM+WSpewsvoKbt3+OlaWXgG98qbTkKL2Bn0anTbhwwCN9gGeHd5Bf9jFzRtfwM1rX0KrNpG5XywRARYRjMbmSMx9q14/xl/+4P/Cr9/7z5gv2no+aFSXigWxtZTB2lJRhqtE5Pl+VNxzBE5/IKf2437pst7UmJy7WbA3NgaQGTI6v8zowoZ6WoM0zbNkFdZKbvIB1zklCfAGUG608Hj3hQpt7udu803dPCUDZOjxHJf0kfnfNM0LUk/ew3G5gmqT+cL0ezGNJ5/7tdUlpOMxrOSKQgApITirloV263lg1OSUA/mIIneFGjNiTE0UpVRR1b9E8dmks06NxpnQAml1eV34vLD2ox/SeDzH6VlDNSjNhOl2zkjg1bU1ne3+AM0eGd85xmn5ELvPnmmYlYinEI6avpa1tusmTaNE1vpi70kyxBg1M0pU/ebUsS4bVU3OzAyXXZ+Gc9q6mIBO/K6ja3a/zx2oMHlFTf9sjp1cBp+/sI6laBT9Tg97ZxV8fFrGXq8LOjDM/WZyRhoxnw/SvxknNmh3tE9RgkPTNX9grBx17iNkxLgGntRCn5vJUTYpwzEPhhYsL0CA+mWjnZs5KL9+NFjIaJYzYu5LvA4GoPUdqj19qjgUpgM/7yfXj9WD7hp2zSYlkw2FNCgyTyjKs6y5NkdzV05lw2mxS2Wwal/HLHTW3qwHXLYQ1zYHbRxkkt3jI0AYZKIQ6z0SXIjSh8DwPw71Kc8aEyjo9DBl9JgGJIxR4yDb5B88Y8Wa4wBfQ3gb/PPnUtbFc9PvW+DCchGvXbuGqxvrSMUjoJUFjQ2j4RgajTY+uvsAf/fRHeyelOEn88TpA9w4Qg3hHHNFmbP6vPLIIhvJHejwOrqmnmyAXUo+1+5wbGDFYDyw4QoZUtSkO4NbkzItDLWmtEzmhuYbJDYQ5YyUHzu1iNXIJgvmYJa/Plvb5mcWjYawvLykAb3bfMt/wumb3Nf67SGV2gMX+f5f/s2/WgyGbZyUj6XFrdV7asTSuRx2rm6j0x7Dy/9OZzEdDvDw7oc42d/VMRZPpZCgu2oogPGwpSgqfsBoIgtPOIZQMq4HovJsF8PBGIlwWhchHonju9/9Lm7fvolms66v4UNrzbVpM9gsuiYPruaXBzAXoRV9tkC5UHjIkBpyUj3Dj378U9y790iuj+FYHNOAD17GjlFH1+rooY0nE2j2O0J6Sb2gw6ncQn0eNLot+MIRJJIZtBoN5KNh3Li4jtV8SvQcvi8uRRW70zlOT8t4+PCxjJaIpLubMzXosWgCyWTGsmGpySaV2cmra5M27OR582bwgXx5ocn4xnFU4QPGX3QutM2WlDTLwpsMObWaYCmfVSb5lUsb0lMlmKMZoFu1aTZEPRGlMCDk/5OHj/FXP/5rnNbbuLB9Hal0HtO5B8Mu6bWWuU7X+floLP1iiEffZAw/QvAFguiOqA2bC6EOMFINC2XbLm1fRmzjAvyxGOI5UjdTGPZGmDCglBREuUFSU0J3YZ+MTOqNGo73n6H64jnmOryHNlAZTSQVIK0uHPEhEvMhFPHL9TZVWkawsIJwbgXJdEGMBiGyvhmq9RfYffERptMOspmInNp5rbevXsHy+ir8IZo01BANLGP74uvazO7e+yW63QYubd7EhfXXkU1egNcfR3vYxM9++af49KO/R7+2wM7ma/jy734FmWxCm3AkRFYBG0KLwzMhLDPdqXOGmjNuUJqe02F/0EG9dYL9/Yd4uvspGi1SUOdIJwtIxZcRCWWRzxXUzJ9VP0W335COJ5FOYWXlElaWrmLYhTbQ2aiHo8PnWHhCSKVW8XT3MR4+uod2q4/Ni5dEO9/ZuS79OZt4ok0ceHBj4JDr5OxUtLxiZh1+7xSHB/cQj/AZpZHUGP/p+3+Ke7/5JbY31nBhYx1BUWkZYUcjI8ukJxtBBjuSipi7PtcZD2wa3ZxWajg6q6HW6qAzYBbrWJIVNuBEaPm9QZ8Zn7CilH5pMkC2mMHla5cQiPpx+OQRDvYOVKRa823SC6JFNJkqZFIo5pLYvLwGX8iDSpXa2AGqZy302n1lX75yewuvff4y/MGp9of9vYpYHPv7pzg6PEWpmMY7X38L08UIB3vH6DfHCNLHgW7+PIfHtCYK4trn38Vbb38TK0sFJHgILDw4PjvAvU//DA/v/RSHhwcaXkzpyD4NyGyI2v5oPCl93aBXh3c2QNBLqmsIiVQB4XgR7c4E5YOKMkHlxix31M8Ob5OCWNEtypzkKywMF/KP0PMts0BrzB33SpsFucXpS3rJ/9pE9r81pRX6fe7Oev5qjh7Tmu9ztPxcu81l5xX1l5RoNeDyQzFvD/1jLHKHAue8hpAGyxp1pGWGAMq92XFaJ3VY9ZoPsUQU21cu4tZr15HOMFYnidLyBorLq6IlH+7vIRmJYevCZUxnIRxVaLTEBI0hxnTmV/4uaZKswkiFY/OdNPZTktrLMe7c+SFODt9DyDMG5iz2AuhNPAhFiTzTFbyOMI2TEESn2kOt3FRRFk8HsXohg+JaApliVFnTjVoLrXoP4UAK40kQB4cVGSURKaBWc7EYoVBM4saNbRQKUTWr+7tlPLr3CId7h5iNA4pMnE78aLU6cq++vHMRK6vLODw6xUd37uPg+BQLnxdXd1Zw++Y6UqmwIih7vRGq5SnaDRZxURSXclhdWVXByKgUniek8LKoVMGic5i2UYxHimm/I9rkSqR4q0ljlZFYMKjmW9ITNgiOaz8RPA5aWeTwXltuMCnQVhyZRIGNBGN2bL3znKT/jAbTbDRkCkfXesvV5b1qdZro9RknOJHuVmo0MiQck1LuTaIw8rlxaNo0JDOPARaZczFamNVLaiJ/Pg2z2CTya0yHbKZjHKqL8j61JBY236QB87zm8IbPZH80QLVRl5kmqbx0eBuNFxrQy8PAR+8bj8y24uE4Qr6IqKx0zB6MbC+4sFTAaiErNhkHuTwfufdUmh0clWvaN9kUqi7QnsvLMkOcJnvppNI5FE9GPTdRMlJF5zNpil2tu/ZtDtLHJrUIRzLYvPR5vPnmH+Hy5c8LMGi1hugPLRzcy0FheI7hrIFy/RDhCIdDlzAf+9Ft0YG/KTQ4Fi0hGKQZVghM4Gq3Kvjhj/8jfvTj/wOj8SmiEeYSR5GIBLCzUsBKIa+BnIEChuRyQyDdVHm8olZbw+c2faz1SE2XGZSTEEMvHnctsW5kAcxzVhR1MSUpg4sKMJDWlmvLcT7mYOPFcRl37z9Ab9DD+sqSGokkTbSkcyUt2RoQocyMiwuQymuUUg6VSD0/rTZkgmYD4RmSZB8mU8gkk1pL2mOoFT5nD9EUl8y+kOoWmR7CBgU8O7ne2FTwZ/eZKqI1xkGMZZTza+lMzzXAQcuQtPOzOprtvj4nDde4F66truo8JxOs1WKcXQv1+hkq5RNMx1yPYUTjkfPmW4MKJ1+ZzbfQT1ryvYRki5pNNNthG5x7MjkeCfx7PhfcD+RpRAMuxzHbZdVwXzlvSvm5eKbRd2Axx0Y0gtsry7iQZYThCA/2D3G3fIqz6RBzslK8JkcJE8zikDcclMSTQzHulTyXr9+4hGQyiF6PjucEQIwdQRaMWCXziVBW0qyxMNf/MY3MKFHxsG6zwRvXI4EnyttGfQ4czehPAxWmQTTbDi3ZyRQn4EKUXfIYyihczwJnbO3U87xGvMdsvrleXQbAeZSXhhs26LBrbb5OYtKSOk5gTyxYk/mQycIzkwxXJngQqGKCQTDoVeSWkGUhzH5EZO63QLfdR+Wsjn6P99xj0ancTRwDVMkIVaO5rCWCSdICq57la7K1yKQTuLZ1CTcvX8ZSjn4KdKQ31/JwICQ6Oz2APrjzKd778GPUmm1MwhG9FvdmgrV0bncZBjRo5N5F0NKl4/N6utRz9kJKf3AAWsWcObGYHG5YjUBzMRu88hf/XlIUmlRSL87Y5YRlfIdDMdVK53uMUz6ZtJfDFspKjAovKrmTvc74v5WVkpDvTruDMiWOo7H2Lq1t6WWsVnqZxfwPmu///X/7N4vy2RHKlVNNadvtEUD3N+rzIkEksiWsrG1pQt44K+Px3Q9RLx9qesexJ3XDkym1Nm27mFHGt9DYw4dYOi5RfaNSFXAZ8sXkML1UWlZW8s7OZbTadZumnGuhja4yc+z1DQEyippRBI3+wIvg0ha5JiaLBR49e4Yf/PD/w/PnewiHonLFnpPjHwoi6QtIa85JJikN/ekEwSinT0AkGFJsTLffQWc8QLpYQiKdx+nRERJe4M1XrmK1mNWhSzMi0t+I7lH7eVo+w/PdF2i3u2qI2UzwpsaSpHyXkEnn9ZBLOyMEi1Qzo/Tx4TQLfytA3Q3NRf3dCaNre8/Ng6/Dh0LoA11a52MUs0lc376E269cw+bGmvRfsu8n0uSyCKTZMPo+F+ZJtYYf/c0v8fG9x1he28LK+iX4SbEddvX+BpyO0XRkNIJnNIKfLqIajNAUkRE7NCkCwh6WnNQ1RbG0toalyzvwU6IQ8iPBIUAiiWa1geppxfQipPsYm0dF12g2xWn1GCeHL9A6PVJEWChIKtUME5lAMGcxhHiEP4PDBL60H6lCEcmVdUSyRcRTOSTpLxCxg3g0aeHk5D5azQN4PdRc9xQZsrVzGel8BmOaPURIDqcGLYd8PoZu/xDVxikCvjyW8teRymzCG4yi0T/Cw0c/xt7TT1A/mGEpfQNvffEdmXvQ9TsWJSOClCF+KDdGgFNwxzxG7rJ0u7Z8ROY/tzplVCqHODh4IbM5+i0wNi8ciMOLCEqlFdFhavWnGI7b8AXDKK2sobS8ok2YGdtE23cuXsew20enR7qjD8/37+L53qdo1oZYKe3gnXe+jitXbohuxzVlcUKGmNC9nqYw3FSKxTUVfL3WATyjLubjKfYOT/Hv/8P/jWGjjauXLyGTiuu601yDlB97TdLxPGZyoQg8Now0R6Qx4VQHS73ZxtFpGfsnZZyRATOkydFUv+kILHdsn2kxhY6yyVqMcWFzHVduXpaZ3O7jh2o8qKWmbl2sgqlFMtGLophOI5+NiVaeLsRwUi7j5LCO8jG11gMNxS5dXsPnfucK0tkAXrzYRa3CyKYcPvroPp4+e4JLm8v4/T/6PQzGHXz68SOMOwuZNlFb1xuQqujHytYNvPXNf461retIUWfLz04qenUP9+/+KXaf/EISGg7HOr0xKo0BBqMA4ulVHTLdThmjXgWhAP0Z/PDOifJE0e1PUG80MRrwYLP4PQ0aOaByKEwySBMNzq45nyEVoo6BmmuqZvFDHIW81BCLMimV+EsYtRUE/4hi7haILzl12kFnbfxLCWTn3/sy+u1S2K0Ht2IhFg4iztSJIOUsNkG3gsOabxfB0nuhk7lFw59HT8ongMZyrjGLd45oMo7NzW3cuHUDqxslzJgzP+ghFk8iGIohEIxa1Bm8uHzxMi6tbwvx3j2poNHuY0wJhCbbbvNtGncWDcpuTac1gKWPw8P7f4OjvfcwGzSFGNBZG8EY4tminGcZXcL8evqatKptHO4eqnldXi9hY3uVKix0hy1MZ3Y4J6MJpBJZjEce1GtdNY/0KSBteTRuo7ScxJVrG1hbzyCTTmIyWOD5o13c/+QhyicNnJ308OxZFa12Fxc2lvCFN99AOBrE/YePUWu14GVWkn+hnPCL63RAt+J+0Jvg9Ggk5Js6XxpgZbMZFYxEDlxpgFus8Dyi2SY9Klhk8Oxio66hY8TQOcaK0U/FbYhYePO1SGVlg1qr1RX15lKDOfRjUS5qsFPEE/ngpEUFDyVOFO5wyOcYNrE4Y43B1+J75Pfxv0k75zVjgU2zNS5SW09ERbmvGOWV030OelwU3czgKOexPG7LrWYUlAfRsDHFFMHF9en+JkPOS/Mtk3pxv+J6FRof9IvBVSZjxcOsWYkkMKI0QvFC3J5Zx3gQC0WQiqcR8kYwn3gxYfM9JJIZwuZyEWuFrJ4Tvj6Lp/5wquHlfrmK/tjYSyrm+Fnl0O9FKh5DIhqRBK/lpKewvWGtwGtBpJZfK+MnxzNCkWtiEoWwvHITn//8H2Jz81X0elXU6lWMpxwMsEFh1NkcnsAEnqAHpdIGwv4cKuUa2o0u9nYfyjV5Y+0WCoUVrKwXMJ558PTJI/zy7/4S773/p5hMyojHzJ2ZyPdmMYNcinnaJiwxaYC5KYvyKj6rQ2t1/H+EqFJb69SA5hNhmm+5EjOKdUaPGhqRUcdsUa9K3OGQ1DGuY3PPRoQ6UHquHFaquPfoifaO9eWShh9i80l+wFg6siCoADdtND0qpIUVW3GGk1oTB+UqeuOZUdOJXId8SNLkVl/D4RClAdTVM1nFI/0pzwOl0shvw/Zmvn8zxmKdE5T+lg0+TV+JzBIhFkuHBmNCImcYafAKnFVaaLaHar4J/BD5XltfQ8hH7xCmLnS0B9B4tlmvYjSwXOVQ1BplV4vMnYHDCUO+qSenTMTAn5cR65dNwviereE0Yy+j7jJXeyI/Jis52TCaXMyta92zbULtLmnBAT8Kfh824jEUkknVCk9OKthrNdDzzIwPznqT6CUp52QUkl2VoGxyjm67I6bn9Rvb2FgvKi6OMhd+Dwc3GiT6XLkcAwqIikPnDdk3lNsRPaXnjP0iMj4TU5cNq2Sq8CqmrNXsoNPpS/rEv9MYjEMkDqz4s5wMc5PLWt1tccTWkOl6cM1r4GgDJjbf3Pf4y3Tzn53/bn/grkGi2rx+BCsajabWajJJk1B6PBgLk/KDcITySZNN8P0zuYp7Y6vRxfHRGYbMmOceKcYaazkbuJhJGynoxlAzvRuPlSmiQS/iccbPxsXS2lxbxmqxhBRp73z/kn0E1CvxevEZYk320Z27+OTuPRyNuNZt/yQrh275Mt1UIgMvpTFVXm6++bUuIMm/43BN4OOEsdbdc9YGX5csJDrOcUimATL3Pa07u9f8TGIdJpIasCttwPGckV+JPE+skVfdTHmvE5fqAhTRWBBLSwUh3zQkPaPX2diMM1VX6Qj4x833y2xDz//6b//lgo6h4+kA7U4f7T5pU3GMpjMJ+yPJlIxlVtcvqhE7fP4Q7VpZh02bdEqGyzMQnghasYRYPCvXRdGzwkAwbNQpWtNPhnT7jGJ7ewff+tY3sbm5jnqrrjgSTi2Vg8vDlJMxWrG7UwOHuqKphlOIuTpoacc45Z0Bdx/exw9+9GMc7B1KsxwiDSOb1mfx9ejuTMOcsYw4vJwWFwu6cHRB53ViBJCHGtTSEvyROA5f7COOGb782i1sXVjVQ8RDnxN46oj48LFoPjw6lkZH2Zs00fD75W6+trYh+iIXhB5GZxLGB4b0PBYFPFTMPM2JIHDuLgsUflaX3mJ6OMcAg1b+jP4aj7CUTeHWlUt49do2Ni9uiHrJqSgbff48PlRCKCY03OJ/T0WOHi8WeP/je/jhT/4W0WQOO1duwecJoT9mhrE1TkTVF0TWSWvnz+t1dCBQPTwWZdiH0CKIaCCOVKaAi1euobCzjUkiisFiDE/A4lvG/aGMiNho+TSx5GXyIhIM6tB7uvcU+wfP0KqdYthmZiihRpqZUW8XQiQQQTLKP9kwc4IFZAtF5NfXEcpkEWGEW5iHnUf3lhmD3d4JWo0XmIxOkUmGsbq8jGQmg2wxh1A8LEnEmM7a7QayGVJ7hlYgIodRL4ruzINwLIZa9zFOKj9Hr3GEcS2Fpfjr+Pzn30GI5npeUukyCAVNVyfatWI7TPdBVNg0NDQVsSzD6XSI0aSNVquKZr2j4VPl7FgO2Gwo2ZhQz8RDmZrFeDIqHXS6QAOpOOqdfezuPUI0lsLbr/0BPNOgYrMGkzYOz36Dg+NP0a57sVr4HL74O1/Xs8ZmhM26eSlYE8XrTp0KGyMmE7BI84yPMB28h377OX7zwSm+/+ePkY2vYufSJUQidIbnxkQUh5/Vom6IAsrlnwcoyUnUQTkbF4tiUuprzSaeHx7gyYtDlOstDKjDYRTPmGiBRf+x76bTKKepkVgA129exbVXdtAbdvHpxx/iyeOn6HW5N3ADpUYMCAe4ARZRSKeQTYXw2hd2sLSRxdHJCXafneL0qINOjWQ1H1YvruDVNy4jm4fMrc5OuUdFcf/+U5yW93Hl8jq+90ffwMI7wycfPEKvMUMkGEWrzaiaEdLFC/jit/4JVl/5MrzRFFKRBSLTMbzDKZqdPTx+8AMcPP8NquVjtKiV7fTQHXoRy15E6cItjAcjVPY+gc/TRCLux2LiVW56ozI26techQH3AF5Lj54z55w+H0wqkkU5qpze25/WdNtgR5u+03i7h4Rpwo0W7lLCXaTa1oJD+3aaZSsETEpw7kHhGLwJQfxHDbv+hw5Zt5nXASO02jHSCXikoyTqxcm4Nfz2pwGTTrGtzyBlpQ0QnJx4Ftx8rvh8srlL5FNY27yA69dvYHtnG9PFEE9f3MdoOkQmx7QOM8ehNrqULeFzr7yB9dIGas0uXpyeodHpq/gcDcxwTYe1rpI1faR9JjKUHmUxn43x+OHf4uD538E3H2DYH6Naa2IRiSNRWEaCdND5DI2zM/RbHYy6AzGs5FqczyKRSaM77qNcL6spyGUyKJAtxgKoTg1425B+LzXCHWUkX9jMY/1CDoViFkulgsLKK0cVnBwco16rYW/vDB+8v4dma4zbr17Hl778llCt33z4AeKZJC5f30Y44UU44tW5Nuh2xYDye8OonUxRPeW99SpelI0thzxujq8bGeYW0mQN8dygbwn3JRZ6/CC5XN5BIxibVlXxk8vldH/OKmXRPFk8MWqNzbeiwui8OzNHZL4+m1zRKh00V/RVPuC6DxZpJsdzuX+bR4PpYkPyAOEwgwg7EQdSKFUuSy7haL+lvWTUjnlecE0b9dOKWvrW8BwjesRhOt8Hqf2ixDMS0c8ijc2WDbsYm0SqMCs4rkcNyRlLw4SWBdDuMfZo5Dibs/k2NJQaYXp4UOcYC0WRSWTEIJsMWTx60GddFIpgc6WI9UIGYcYMcS/1eORufnBWw3GlrgaMLAPLf7IRG5MDcpmUUFSuH1LgLZfcGDEsgum+zzVKbXx/zOEGI88Cor0T+d7efhOv3Pw9hMPLOD54osggTozYdPl9Q3h9PSz8E8TSGWQzF4EJnaaJBnbw4vkdmZdlEhcxGi0kF1q+sK0meG/vLn72iz/B8fF9JGIhSVA4tNwsEhUmMGNxhK6p3pgJN0QgbY6t+kgjR0d2w4Jb5lfOHsQBJXcd1lCqo+hKPBzqM9MIa0SzWKXkkClD9DOgPUQ08tFUaTzlehPP9vY1RFlbLqGUTSJCyQxRUhpSaUhjecccKBmtWm2ZUlKoSd4r19AkgijviplkA/RoIGoqA2EilupeDWRirUIwgBY4jKrieqN8w4wIOZQyerH78xusFwm0SJrhkY/JjG748wnGbJImHpzVemi0BjrrSatNpBNYW1/V0P/5sz3Umx1EIhy+zxSZRU8J6vDZvPKZlSzKYRXwOSAYwCGAyZksz95tHF2U0EW4ucalyXVQcZdmzu+hdGU6tszv/1bz7fp7ZONRZH1exHiuAqiNJjjujdDlAINNs4/X3oegl79NRuEN+hBNxOCTRpfu5hNsb2/glRs76knYfBMcmcx5ffsIhDxiofAstJra4qhCEdPzduQmT6NIapA9GqhORmQjUEef1sDqaP8ElUoDwwGbataM5sWiQYtQa2NqKXmEe85sbOk9BCwcTwL3M7vNmAsoSgvuAI0uK8wdVth+yCgrG1xz/+TXysNhPBFazCGppIpesloIjhqVnDwe7pt0kOdn6DQHKJfrMk4Wg9gZrvOeS+1OyYXMcR302/FciAe9KKaiOsOKYhzyz7TYbRyIkMGjHG6/B1PPTLHLZpBKdsYZfvbzn+NnDw6t7mANFyLLOGHmvRq2ErXmOjejOXdtSvbhGL5yX+RAjX/HxppRX0ydUB1BR//pSOvFZE90Sad8hHIb9iwG3jDX3ZrvjEmiCIZ4KWPjOjfjVveXMRLMRM0dGAVDXhRLWUWN9brmz8D9h823ng8FKH2m+XdBifMXZb3xb//luwtOvxfRINr9PqJBogZhHNB5dzJGOprCYO6BJ5pWBvis38Zi2FBEVIcx38wOHA5UWBQLJdErSaNrtziNof097RS9GAxmOCtTP+THK6/cwB987/exsraCZq+NGXWgpBkNhrKo10Xm9NLRa3lorCFNhOlN3ImmuwmzdhnN5vjwk0/xwx/9BOWTigoaRmjFcynpeUb1lqaZauwDfsSzWaSyOTTqdbRrDYTZ6PqAcCaFUDJF0he6jSZ8wx6+9Oot7OxsaiDQH5CWPZIRBpvvar2Bk9OyUHBnZivqVL5YwurqqnR5NgVjTrBF2pCyQuM2HiYsLvh6QoKEVhtPlDoh0UF8Xh2a3NgGPRoHkFVCnXsPhUwCr71yFa/e2MGFtWVFQNraem8AACAASURBVHGCZ8WD4xhKl+Lp3GKe9O8jsA+c+7w4OC7jL37w16h3JriweQ2zOQ/pASZza759izlS1Elz8kln4B5N5WKmjWGBTofIMaf2caSX1rF181XkL1/GJBbCaDHVhheLBmWw0KjQeIyRK0Sm6U450YPKLNNn+8/w7PlDnO7volevYzrkJkn2BKdfMSTjGdFleCBGmNU6nyNRyCO7sY6QGlWaLFCHaYQbo35TtlBGq7mHVCaIrcubCEcjyJUKWFlZUvQcqdE0GpzMuqD0IhyMIZ/Zwnwcw1HjGMFUFBPUcXb0a0yaRwjOUshlbuDS9usyVQv4GNezgkg0hN6ADI7/n673+pErzbPETnjvXWakzySZTHoWy7Sp7uru2R6rkdSQVhIWEPSqF0EPelkJ0gJ6kP4AAQIW87CSoAdBgh5mgJ3p3mnvqqqrWIZkscj0TBcZmeG9jxDO+e5NcmZXBLLZRTIjI+797vf9fud3DLMiY3A5QyoSaMJG7bprRhTbih/TdLxvzLcGZHP0cFE8RrF4Knduml/EohE9e4xkWF1bw8TpQp9TCN8Ujc4FatVLpFPzeHD7e+g2uzg53Ua7f4pK5yXK7VN0u27ksw+weeMtOSJHAkGEvGkEAkmj+3b6MBtO0LjcQ8DbQiC+guksDMdgB6PW36JWeYl/87MCvngWwvXlR1haXNChz0aEGkMzheWIgguB7umWPphFDc1PRjxsjZM1bwYbnOLFBV7s7GKHLuKtAejZTESU/5YTFi5sxuMROE1nY7j3kI3VujRYL58/w9Mvn6JcbsrF0kTcm0J5fi6LVCyMRMyPrXtrWLmWRbVawu72KU4P66iW6GDpxMLyHO4+uAZ/aIwXL5/i5LiMTsuNEl9z2MXm5hq+90fvSsv/9ee7qJ23VCixOBtMvLjz/p/j7T/6SyCaQ3/ihN81gXvQIf8f/U4R5ye/w9HOhzg92lGsXG/sgzO0iPm1e4illlE+3Uf7/BniYTPtICW+VGijWRvokFM+rhUTxqLL6L8syqXViA/Bg5xf5jAzHmWmybW8UAwVXBQ1s5GY/tdMwc2Bb37ZB7vN/Tazl9e5o3YDbt9r/XurUTfN8xuvpm+26e62Ht12LTf6MxakbMBDftJKTVFCV1nugdKWa+pl0e1kWEhXZ4h5QGkEgTw+u3OL88jMZ5DLzyE3N4dINIzL0jnOzo/lpkzaHR1cZVro9CIdTeLhrQfI55ZQb3RwXLhAtdlRHBkpqcZDxDRmLOxY4ChOJB5DlFKrSR/bL3+Ho90/wEcH3DHzlsuYsICmezLlEtMpLs7PUC9XZEDqJ1Lu9cEbCkk7y7z707ML/ZzFhYzc95kcQbZUpzVEtzlEtdzAZbWEaMKPO/fWEIt7VfRFw1F4nE40qjQqrSi/nLE2OztFtFtjvPveW3j77Qc4Pj7Fb3//MbxhD7YerCG7FEUk4hWLhXnjYwbVj73ot70Y90m5CyASCcmJ+U2DJDaiBId5JvF3SnI4oWShQmkIfRx4FufzC9Z0i1GRl/KBYfPN4qRWrxkIyIoflO44TKPOgF6X/5bXm0wcUzDZU2srt14MBI+mwdKPT6iTJW2WcY1mysYCU+ZXTkPdpOEpzzm7qBWUQoqqy9DITQ68+bI1jdyjKR1j7cGzgN9LGjCLQOPsawACXiMZVE5monDL+M5qlAiutrttjEgzZZHpGJPcpckLJ89m8s1JJuVtHkQCEUT8EczGTgx6jMPh0TpT3uwK13Uyqjxu0pdZ/9EUrliuo9Ro6Weo8FbzPRWQlU7EkZNzuFNFeK3dFJ2e+wPXMqdKkZBf5qgEByotulGbKTyN6ZLxFdy5RZD2G2h3BjjYfy4wL5FZQSAYgdMzRn9URrNTANwDuD1RzKYxRIJBcBjJ2s9LIKHnxPHRK7QGVazevK1s6WJxFx9+/P+q+eZ1DQf9iAbdWMulkE7GFOklxpQFKPLzOslWYJM9opu9RSPVIMbIDNlYa8rK+oIZ8iIIGNNG3hOzl/qkBTbUejPB473mBMueoIlB6XSiVGvi4ORcf762OIdsIixPE3q0EADlPWV6jXx8LBkD8Q/5wNHsqjdAsdbAyUVJcZ9q8Bn9xhqTTIpAQMMQ+tyQMk4wmqxSektwXSUSMQFjHAJx+MRhhTfASTQbOReG4xmqbTqcD+BjJrXfg363jUGXQxJgzIngYIrLUhNNuZ2HNcFlHC7rT4K+u7sH0puT0stUCAInjEbTMISAJmtGghIyoyMQSe092QKUThlARIaqvJbWdJ7rS+Zw1vey+dNk0oJ67XrdgHk0bDP6fHt4ZoyzTL3LzxFwOpBPxGTa26nVRbdvTKZocmvQmieAYrwbfC4D2PFzELDmdWGSAynF3U4b2VwCD+7fgj9I5g7z1d0ahBgZCZcbWahG4237orDXEP2cTAIy+CYzDJjO1CXTYKK9MpGMCygXmFGpC8Ck071NMzcTZ8OWMICRmc5y/+JkV2c69zoLbBbr4Q02AK8pX4vfY1hIBqC2/5uvzTrMZkrYzCEDfhgnffqV8H0wOpoeUQ433w8ZM04ZRLqZWd1h/G0H1UrTYkBwGm4ScSS/1+Qb2n/ktsQ9jFwpjxeZWAAruSTmM2lk4hHEw0GEaI5m+QlRLkQurMfvFiDiDZrzxef3as09/uwz/F8/+Y2kX1NyZt0e+ZlEIzRl5oZOKwYyjDjdNuCrzIvlRG5fO649v6RQvNaVakVpV2TB2Lr5seLiCAhRH0+jT4K0ZnDEa0wwhY75ZJiayT+fDda4XO8mmckw+swCtWsomwLv9TqQTMeQiCckAa2Uy3p+lchi117qwM1w4XXzbVI+1KD/9//sn8zyuUX0iVC4nNhaWMFg3MUfdr5CNBbHajyPzmSK41Yfw7EP2ZAfSW8fzmkXozGRB/aCRBccujl8IGUqQVdfZXl60BsNsH1YwJcvGMkywTuPHuI//af/FIl0Cs12GzM2dnSf5VTaQcTIlIjS8ljIuJpJa+otF3Qri076ER7A4xE++sPn+OlPf6MsVVEf/F54fNRqjTEZGAoWD2V3KCgHdI8/iCZRk3IVoRFjtFzwRKPwRGOGMjEaY1iv4VsP7uHa9XUt/B71bMpA7aPRaOOsWMRZ4VybBR9y/qJZQH5pSTlwurGkp00nct2zNzBpYSxaHTco/eKubjmeDwe01ifq7tbCYpYpszmJSzmHfaTDXrz78A6+8c5DZbyGwkEVBizUTHdson/44JhMQ/MQU0cl9FTgSR8ffvIEhVIPixu3MUEAPhfdmruoNbp6sNYyScTo9tqlDnAMT9A4cXvGfYyaVbTq1DtN4YylMb9xE/HFZcDnF2WOJ2M0HpAupFltot82aGu3V9Pknrr83niAs+IJDnZfoLC3g9ZFCaN2RzmqQ2Y3B0OKB3NNHfBMpwh6SNXrA/EogguLcHv80pzTHTuQYGyAMXhThvi0g3LtGFN3DysbefiCXlB4SjMU37gDh8uFGjVyYzpVNkQpvbv5NvKZayi3i5iGPfRkwdHTT9A+fYlQ0IVIJg+nPwunK4B4ZB4LuVV4PEMcHH0p2t/Cwhb8wazuFwucmC8Gj+jFbl0THeSivRER54PeRfH8EMdHB/jq6XNFhS3klzT97HfqWF5dw+q1a6gzS3jY1ZrxuYPIJvIIRZM4PTvA2fEztPuv0JmVMPJNOHtBLJZBOJSVhjThdyEXvY54bB0ON+m/UaT8bjgHT+GeHGDmf4iJexWj1jN0Ln6K4+Nj/N3fFzCYbGJz7b42LH4ePoPU+HOV0w2SLnzT0VTZ461OH402jcaM83GMbvvJqBBRUiOH7SYODw7wZHsf++c1tMd2BUO2CxkBPAwZEQPML2Rw9/5tLK0aYKNcPMeTz7/E3t6xqOc8ZLmZpVNxrX1SGSk5WFydw9adZWDWx/6LY+w8v0Dxoi3gaW4+JVq6OzDD0ydf4PjwTNEg3cEM3kAQN7au4/bdNWxeW8b+sz1cHl5IWlNujxBf2MSjv/jPkVq9jSH1/NRx8kAadjFtVzCmlu78QxQOf43qxTGGIwf6ziy8yS3MLd5UIXl5+BlcnWMEPF7Uqn2cnZSku5I7uChXprk1/8un3BQ7JnrHbA9DFYOGPqrmWNNsm15utdVWk/y6kTYN+usDwOq8rZ+k5lv7hUX5tuJYjLuK9XP0BqwDSf/WFBKvW3lbV/668TYFhpmqO6nBdJDS60WUWi4xTMaAixRLy7RNmahWc8Tm2+FR/COnePC5EEpFsHHrBlaur2mSpybEKlTYzPG7s8mUNLmU5SRTWTVLbITvbNLHYR3tVl9RX9SdURfL4l5pGtKQcuJqtMs81Jl/HU0k0R818eLr32L/q48xbLZlajN1T+Ggjj0c1ZbNCVvpooiqcnrZ8EQwJkpOsCEUROm8hd0XJ5q23Lq9hFSaKQpkOzgx6TtRPKpid/sVyrUKFlYzePj2TYwkt9hH0MNcUUYP8YCvyi+DhkM88L1uH77z/rdw7foKnjz5Gr/+zR/Qn3Rw/f48rt9dRCzmgZ+Uw5EX5yctFI+bcDsiSMRziMZSiMViej65lt5suDmZ5n/zi82MzXbgNep02opXWaYHhNenffzy8kI0e7rE84wRK8vKhLcplSzSXR6XQGcCjK+BIfP68pGwqKk2C0wZ4C5GSBkPEpvaLiflyRB+n1sAH5tnNt9swvm8yAlXzCnjnG8M14zeU/FhXo/OY5MPbrw5eC7y88l0TTRcNndMXqFrv99ocgcDrQ9l59LojPpktws1xbIOlQdMur/Ta+JGCRwNaeRKqqyHjvUexGly5Q4yMl4DiV5/JgkO9dL5VFIxVXxNWRyRtTAYoNZsocUILV4pTqBIjZxNEAn4sDQ/h1wqqYlrg/THZh2NRlNgFtdhOpGQ5IOSoC7vVbONFgvfWV/7cjpxC3e2/hKrK/fRbBfw/OuP1cTl5jextHYHyUwevX4NheLnKNeeojtqAq4IwoEoMA4iEVxBKrSAcW+E44OXOLs8QmZ1Az5XCvv7T/Dkq7/GcHghmnWYdOiIB+vzOWTiUcKvmDEbnSAs9zSyFQNmikmdNPdfThAFNljTcOUye2heSYo29xXmSLPA54SWn4lsQjdGFhuI19COWjRRStSADsWOYx1TqrWwc3wh4O36Yga5RNAwuxzG1ZhNm3Te1LJyZyb11qLuc78Yz2aKtN07PsF5pUKTF03Ueb2TbheyqRSSsahctOnKzHSXdn+I4WRm2DGxMLzOGYa9HucFeoY4raTxL3X3LUZY9buqi0kRZ8M+5LWhsB4uRc/RYZua735/JBCH9OZEMoVsJqvc6dOTUzFHdCZYbEpeUPaB/KxySKcBmGV2qGVsmYCxGeFBo4k/WYVkPFgaWgE8lJcqgimgKTnZF2Si6L5Z01Kb2WkMEcnINMwToykHxs4Z0m43rqWTaoops6gze5rgq4xCyIQgMGzYoYrs1X0kK8MBr9+naGD+HSUw4bAXt+6sI52OW3uYcbqXlwOlJhbgSvmd8WhiggDZt2yeDauv1+dn6alp43UKM5LK41W0YOHsXPsNk4wI6Niggt08c3Biy2PsxtmWl/K68DpoT7XBhyuplw2M20akb0jHrLQirkgb2OCF4V4hCYaB1K1JMTs+mjg6JYHh+2Ijzv4Ak5Gab64LxqZScsNnSH0Kews1rTNlc4/ZM/AeWbRtPnsL9NaZY9pBEqlYCNGAiVojt4ORxUyB8rt88AZ88AXpD2Wo34ZO78DlRQn/99/8LZ68PMLYw5xyF+JhsndCcPsY5kkmjNlzbcBLDTXBFz7LrCXoN0ZgO0jJXldRgmzCKTXREEeeEWMMx9yreF9pVMiznvHGHgEB7BsikTACPrqpGxNow+4wgx3DLjD1i3on22yOtY/TIS8nmVpHY5p8s/nmupeUxkwqrK7dYh1eNeCGAaK79T/9l385C7p8aE7GQvtvLayi3Kzj85N9LK9vYD6a0QHQnjKWIIpc0Ic5Vwf+EY0fgtJh0JRG9EZFwvDwM2I+0SddbtS6Q/ziky/x958+Qd/hwQ9+8AP8x//hj2SmxUVAqioRNSIb5mEw6KZdMNraCOlPrAxB23FVU2NGMPT7+PWvP8Qvf/V7dEk1IQrCHY9O2UShREM0+XYOOkLGoyoeBt0+ep0OnL2WdOMTnw+xXE6fod9qAr0O3n/nbaxvLAsVJMWKGw43cGruSDk/PD5Gp9NXvjN/Lp1hc/kFK+LLUKf4vtlw26jHm/neNuXPuFBLlKDJp26Qy6mby9xOosTjXhfxkA/ffHQff/Sdb2FjbRk+H2nTPOA9Ohxser4mZ1fB8Vw9lkmTdLUjtIdDvDotwRPK4J1v/xDwhHUfeNDTICuTiokGF/VTI9JBtdHVNeKhOWrXMGyW0WvW5PBc7w/lbu4NUPPvxmhCVZILufk5rKytKLP47Lio5tvBPOyxcezsjwcoXJzi7OQAjfNTVE5P4elMRJEyFv9+JBNZeJ0+OKZjzMYD1AZ1tJmlmkjCH4ghFYsjv5hDIpNBNBRFkDRrTi9AsxJqpgeIp4JUPaJw/gqFsyNkogFk53JodDuidnPC1W0P8N6D72Bl/gZ60wF6bqDWqWP/y0/QKe4gl4silsmh1mQuvA9zuXWE/QmM+k0cHT0XvefmzfuIxtJodCpqUDPRPLwICqUfi8roQ9ifhmPKz1dDu3+Js+Ie9vdf4vnTl6gU20hGc/C6/Og0K0J17z58gGAiCIdnrCxLfj6/J4iLcgOFsxN0WiUMxhX0HW14Yj6xGng4TadutDoVhDxDLGW2EPAvYzQB4kEvri1MEPM/B3qXGOKbcAceYNA5RPn0M3z80T4++qSFxeW3kIjFcXh0iMtSSWZEC+ks5ukwHgtj6pyJ0lo4v8DR6aXyHNu9AQJBP3LZFOazNI+LIxZm/uwEl5clPN85wPNXZyi3mYlrDNdAZFpo8Uh5uEsredy5v4W5fEbXkLmVu9s7ePzJE1SqpOebQ39hLoelxTy8Hmor+8jMp/DWuzeRjAfwaucMz744QqHQ1MYcjQWxej2PaCqA88IpjvZPpZ9t98ZIz83j+q0bmM/HcHdrAxeH5zjdOUW91cfIF8Pdb/0JVh5+HxN/zKLKWxKOUR+zXhODdhOV04/QqTzVWmh2JmiOIvDH15FJL2DYKKN8/BzDRgG1ag2lYg2DPvWU1Hdr/GOJhKw926Jsy2SMJk8WIMfim2i0Tf+zG3UziTbD53/8yxwmbzTc1tTaTMLNPv3m98lgxbyaab5FGWNbYU0MNeE2zffVdN78gKtm3Ozbpjk35mpT7V3U9sZCAdHPeU7KP4MghoMxasa9dzKxaGL8bq8HyVwWSZrbpeNYWFlEMss8YsOuULbywNDmkgnSdX3ay1mIMUKrVW/A5/Li4Z2HWF/ZRKvVx9HxuSiYXRltmdeRx4hVEKr55rQwlkAsnsBg3MLTL3+BL/7wc9SLJczP5ZHIxeAM+eENhjSR6TZbqJbLitgjtZrNspdym8lY3h4vnr/C3vYpVpYW8dbbN+Dz0+yL+eJOlAsNHLw4Vj43G7frt1axubWE05NDvNo+Rjqe0zSt1WibPNpuz8o8dWB1eQl/8sffl/njr375e3zy6TNEkgF854ePsHFrAe1ORSCR1xHC/vY5dr4+QdCXQD6/ikiEmvYIopHQlbs0r4XRENZEI1dmNwsnK16MBT+LvVwuh0wmowKTjfrlZVHXMR6PWTIpwyjQGa6EEJNWwntNEyUW6bzX0iQrF96labMduWMXqnYDYEzaDCWX94k/kw2IqIoq7rgOOHkjoMlGntMjy6DIYpHw55CySZ8IZd+Oh1oDnHTRO4H0ce5BbG44pWWBLFaEpWHVgJ4aTE7alEvullM1/1xOu3Sw5pr1ONi3qSZRhFGP1G2Tex8KuhEPRxHyRcFlzlhXTr0bba7DMVLRiMxSbTopC00CRKxnSMm2adgyi3JAOu+5TFpGp5yCEDRn7cY1wqeR1OYEARZOJ0nhnvHfUDI3kFM8G/yVpffw6K3/DCurD9Af1vD06W/w7KvPJA1aXbuPzZtvw+Ec4uLyM1yUP0W58UrmVD5vGBhH4HUsIOZbhs8RxNHhtjKwb9z5NtLxRezsP8avf/O/oz8oIMZ0HJ8X6bgfG/NZJMJ0ex8yO89oX+Wo7IKT9ukCLgZX+eus07hFjllj8JMxHpwMMvoIeelcHJCBIgcj1I+z7mMzb5u4GRaa2S3NfeUk0AGvm7TzBl68KqoJvJZPIRsPGjNbGG8a1o88g/jv1TTZ+e8Ei7i4OZiYznBeKuO4eIEOvXVmTjUJEb8HyXAYsVBIQAnrM64XmvwRAOT9YolKcqhkbNImO+FwK2BR5w/jN41VjjFLNbWxAe9ptjYYcR31pOnmBJxeDF6vX4MzAh7lUhn1es2auJpn0ThZE3A0Jnf/mN5rdK58tmjORcMx8yzT2IzNuq2jpTSSX3w/3PNknGW5UpNuLjMxa5D2ptma4tusBoRrmnFh824vthhl6HZhn54t1SZE1lFMqooZSRXtaajMygZ9PWcmF5qJCT7pur3eGa7dWMJ8PmNAfX4fR8BkjrGGJ1BGcJB7DyUK/JygV40ZUrEhJHuqI1kSmQCccDMTe4Ryuaoz3Bir8fw2LuFv6thtQzlew9dTbMPOsDXvr8/w15NRM9i1ZGBX7TTPZ5u+bAY3NvVZ5ytZGgItDfVd2nI3ew42vLxeljcWkx+oR2Z2NSNdG220mh3tO2o2+f0CZ8j4IajEL+v9yEuXfjQuLKaiWJ9PIZuMIxUPIRqkCSeHSi64PT55l4T9IQouEWTd53UJtOT+POKQzunEp198gb/72YdoTymv8CLk5/kd1r+3mavycVB6FBOdLOYz874phZ1MkaQnSySCequpSFsBEV6PyScnK4K53WNGipjJN301SLf3+D3SwbtdAYHs0vo7jITBHoIy4YaP9usoVDIWzL2zawVq7tOZOKKRqIBnmY2q+TZsBdOAi3t+VZKZP3+j+f4f/6t/b+YejvUCIX8A2WACnOEedJoYe/3IxxMIkfIbisETjME3HSDWKiDQqWPm9EMekLOBMbQwcgc9DEQvTIE0w8QZwO9eHOLDg1MglsY/+eM/xQ+/+z2MaFjQHaA/paO6ofV4mDtoxY7YJhCcZnCxvums+GbzzU2p3mzi5z//DX7/0SfoD4xzITcZZhzL5XloQAE2oxy6OXykQLvhIFWNxgLjAWZuN8ZuDzILC7pwzOd1j0f47nvvYu3astBVNt9y1SR6Oprg7LyInf0Dab6JgtFBMp5IiHZOYzfb/JeHO3VQcm61HPi4EPngXOm7pWMxBgy8dnZR3Wg2hGY7Rn1Nox/du4Mffv+7uH97C6EgF+fYaJKoiSG93ULebP0mqcDS5DBqjAtNedmG0lbrjhHPrODRt76PwdSLcrUj1HjsdCKdDiARdWM6nKFcasjFmaZrNNxrV4sIuaeIBE0Oa5uZeO2eItsGdE0fONEbuJDIZLFxcxOdwRBfvXiJQX8MHwskEMV0gvQQxmgVC6/QKRdROT2BtzUWbYsU54DPj3g4JYq6tOjDNhqjNor9Lgb+CLJLK1hdW0cmm9L0IOQJwh8Ma+rEh5cPvy9Ayg0BhxrOCjv4+sXniIb8ePvdd5FfyAtpLp6fYfflLnzOEBZyK2qUhz43WtQN1Stw95tYWEqrUWvWBzoU3d4w2o0+eq0mHNMhUskklpYWRVFq9qsqELLxeTDgodNpKnc4EIgjl7gBzyyGZusSpfornJVe4riwg8plBZO+A7OeG916F+1aF4PRGFlSbReSyK+lEY37FKHB86hcamkDpakQpwEDDOAKUNM2Qof53UTNBzVEw0OsLd2Ex51Hs0maYBdrcw2kIi9A6/Te8AZCsdsY9Oo4fVXAz39+jv0DB25cv4mLUgnbe3uifIZ9fiznsri5torV5QW4PA60mszzLmP/5AKnl3Xde9L7s8kY8nMJRIL89IZ2zE301VkRX77cx0mpKpTTrHHTyLEZ4+R7aWUet+/cQDqX0M9IRCM4PTnDL3/xOxzun2hDo8v5wlwWyTjBHk6H6oimwnjnm3ewspxD8biCJ4/3cXpWNfpwnwfRNGMQSUse4ORVAWenlxiMZli+toGl66sIhRzYWltCr9zG3tcnqHanyG+9jbc++A/gTS1rCmEiV7iRE0Dqm9xM5gzXdzFuH6BRu0SBWqppCJH4EpKkQdcLON15isLxkTJeqTckSMcv9bVqglUaqGgTVdzWc1vxSWw0xc61p9h66l6jqjbbxVDpLL2SrdW+Ipvb1uevDwhNll+T0S3qtznEeeG4Hxk6ncnUvprOCxV+TRu035etB7Sbc5lcqXiioZUToYAbsaALfp9pkLiHkl5JijBFYDSmcjDqxe1AfmUFd995hFg6gUqzBofbgWwmrXvAPZP7K9cPi0fSO5lfSuQ5lc6oISuenSPg8eHtB+9h89odtDtjHB0XZQJIKiT3ZJtFpXhF+iwwEikcRjSWFBjNXOPPHv8Mv/nZ30ietLqyjmw+DVA7SPdYvgdJggiQtrUPs0ilfpC0ckZ47e2eot0c49atG1heS2I662kfrpS7ePr4JQqHF7qvoXgAG1tLyM3F8WpvD/3WFMlYDsXiJVqNFsIhOpH3Ua9V1fzdvbOJP/7h+7o/v/zVhzg+KWFpbR7f/v5DBGNu7OzuoNvqw+3wo3hWQ/miJblKPr8kaj013Jwe2K65BCPkUExZlGRVLRW9/LeUjvCL03JGjrFgZaNOxhClWPa0zL7/dma4bYojyZg00oYuzPtuDMB4Lk/0eURhvUo9YRFtdH220ZNxOp+q2WW2OCeXnEDw+WGRzEKS80k+V4a4YTS2tt6UE0zGW3FJMp6GAAhLFjJjuj2aJ5FVQAfqgEAjnpma8qkBN0ZK/J2T1WgkjESc+soJKpWyoXpTV0yzO+oN3U41zczwpus67f+WZAAAIABJREFUG/ag34VIKIx4KM4BFFqNgZrvZoeT+wFCAa+iqrimCHqxaeSXGklNykxiBq8pS2VO/YPUcbJh1ecY63Ox4eDzp+xyn0+6cJ/bZX73cUI5RbVRVhN4ffMDvP/+f4HF5S35XfAsOzk6xuHpITo9rlN2SjV43CU4nFVUm8e4qBYUjenzziPgXUMssGHYFYUTZOfzePDgB/B6Q3jy9Bf48U//JS4uXqi2JFiRiHqxnk3InIlgOoF8PrMEFygB4DU0UQec8BmPB01lydqj27vyuZ0CfrmOONHk9SIwJQNat6mpuI/KnJb1nliTxoyPa46FOV+XVH1q6V+8Otca2lhIIhdjTBTp1jyPZMUAF9eY/N2MBw/XkM9pGGA0jO1Shtjt4/SyjGqjJR8UY9BGc8UA4kG/gBWyfrgHcl2RpVDrkP0ykNkp5SUEY3nNafhFZgfXZ69PLxAXvGwSBEyYfZeTOqb89AdTdLqUirB55NpkZjRrHxMJSGanzATZIOlkMQ3Qa++kmSa/fPaM0ZTlJK/m26uTgTp6eS3wmtHA2GJX2nIVeyDGZoasGP492Ugmf9oAm/ZzrSm45dwtyJY/0zHBmj+ItxaW4Q8F8VXhDNvnRfRYl8u0ivdOT7LuLdmN3K85zedbMdG+BM3oXM1nZYCV1Tl5SvEjjwa85yYKUOvESgyyKfWsiylhoQyGn5E1PBtSAl+UeLGX4fWilwtlNxq0SepgmrI3k0Xs4ZrN3rGlY1cUe2vKbe9pkpu+QT//t+FzywVFLuSm8bb3M4Opm/3NnoBTpkcTUF4XsgZFPbcM1HTW0uy2yyjJDrodsr5MY2/qsJnWlZJUnC49O6pOzIMjSvpiIoyNfFr7VCLKRtuYHLPx5tSbwA8NklmviHI+meCyVEG10ZScmdIkyvz++m9/hpeHF/IxIFuFklmmUHFYa8eIkVlE80CWM7YZNaP3+H5YaxMkr9ZqMnOTezrPB8qZ3Mb/YTQhO5v790TmlxzC8L3yzCB4GAqy+fbLSNMeWLK+4b5JhgGBJv57e71TB29c0CkjgOIduaexdxbtfDAyzGMrXcNc0n+7+b5iIf6Lf/6j2Vw4iF6lAld/ipArjI7Tg33GBHU7mPOHsJYiRS2JaSQKTAcIVE4R6TcxcngwcnolnCdtnJQUPkx881cu3iyNRyM8L1bx7LKteCg23+/du4/aZQku3nxSIpT16dPCUdSOhUQYPVdHh7QeAitTkAUDHxqaQfCmlspV/PgnP8Unn3wmjadytemcy4Le5dbk28W7SOSTD6iyo0kUdzA+WroWuqOPHA6EEwndxFa1iqDLhfe/8S6WVhc0oe/RXG441MbEr/3DI3z59Bla7a618PyIJ1OIJ5OWps0UqH0WegNTUBhqHh9gg4K8nnwb7QUfAjb3POx5CNUqVTSbdcS8Dty/vYkPvvM+Hty7h7lMRk7RvO68DnJdFOJPQwlOEo1dPiey/Ny66TOTE0i0v9k1NLSpJ4LNe+8iGEuj35GlGZKcIsdpVjNRRnqr1US720Px5VP0ygXpFhfmjTMrteE6L2leM5mgpYOUWZjUlnuRW1qGKxTD1zuHOL+owjNzgp5qcicd99FslVGgJrZ8gW6tClejCy8X1XiEgNONSCCqh5sxUg4v/3woI5pJKCqaezSbgYfTNI8HUV8IoWhc0gE6HlPb6CddKzSDPzyEJ0iUuIBSsYBoLIxMJoV0JomT41c4OjjCq90jVEt1LK4mEV2YR9/pgYdGm6MxcnNZrK3d0GSaUXGvjl7h9PRMUwhqtaIRs4EEgm74wyZChGZ+0yENPEYIRgJIJxeRDC5j1PPKCbQ7rOC0vI1n249F3wzS6KY5ROHVGRyjEIajGQKRIOK5MBbX0ogkGLtjDPrKFw102oxSCSOWTMPDeDvG+2GGUqGA4nkZjfYl+uNT0ffzS3eRzazAyevqOEXAuQuH3Ju9SCbDcIw6ODzo4Oe/aOHViQuZZAalehvH50UhxqTrz0dj2MjP4daNDcQTURnGFYqXeHlYwO5JCb5IAulMGpNxX+Y6K/ksgtTyjBlz51Rx8mxnH7vHBbRptGhplJXDK22dA3P5tJrv1fVFRKIBTcRffL2Njz76DMeH50I879zcRDoew5jurY0KSvUKopkE3v32Pdy4voz6ZQtPHu/h9ORS9GMWzP6IB6GYV5Oh44MzOX4m0lncfvQAgWQEjtkAc9Ewxk3SwqtwRhZx97v/PlIbDzAEKbYsQkZ6tkajnkAQeVCwuBg3MGoWcH6yi0qpBJ8vgnAwjnGnjeLBM5zsbaPTNN4Y9jTQoOXUGzEWZ4qJg5pRy5vBMmk0fbShMZkEEnNYX027r/psQ3XVzNqKB7Hp5vaBLmMvC822TlXzZmzTtTebdNFe2SAZKjj3IbMfWdR4NSLmywqa+wc/W8WS3qfxA1BlOJupAYkGGANlNO6klzMyjDRg5qv6g4wPY8pGDBu3bmF58zq6oyFK5Uv4fB7M53Laawh2+vw+FYMGKaDNwxTpJM+qqCbOpeIlAt4AHtx5C1ub9zEaunF0UkK5Whc90WRUmy/b5dQ03xFNzjn5Ho/b+PTxT/GbX/6tqI/Xrt9ENBHBeNaT7pSGMQS/ytUKypUyXB4PYom4zN4oM6Kp4e7uMVyuANa4niMsigiSerH9/BjPHm+j1xohEPIjngli/eaS9o/zs3O4JgFMBi68enWkRkPN3ngkB3K6zT64fxNvPdpCs9nAixeHkgVF40HkVxJy7d/ePkS91oPb6VOzx9NuLpdHhmke0ZjYAjyDWFSyWVYDNx6rcGbjzXOJ94xUev4Kh0OYm2OklHFHZoN+cXGO/oBUz/BVAcPXZAOv226ZpKoecDjQ6Q6siYuh+XNNEYgJBnyG7mtlPPNnhyOczEd1frHptM9Ofl6eR9Kju1l80rCKTf1I5yddnFVAckJM+x8r1oxFm9yqRQEmrZeRgCbLnoU8Pzv/LZtZrigVWprSmwxYU1c5NOEjZZHABe8HmQKkFM8oWdSkjuC/yfxl8+2Cy8qsNc13NpmF2+FFvdaRmSMn36QMBwI+pJNx0dkFevEMNz5ditZTLcfJpQ1aWoaGdhMjvy/SRs3DbXxk9P+mKgp9nBCSfkua9ozU6ymWV97Bg4c/Qjy1oSil6civmM9SfR9nxa9xcfES08klrl/L4MG9DYwnPTx59hUuLvqIRtcxm6WRiK1jPruOWDSORJK+IgGZIL3c+R1++st/hYODz0ymNaOQfMBiMiY2FCfPcvwmCM+YWasRkDhQ+6Txx+B/0EhrIjdhJur4tW2xieBVUbEsV2M2mcaoj7+YuCENr2JhzQBHeyfIXuA0fYrTixJ2j0tqum6uzmEuEdb39npW48XG20OZ3gC9IanbBHL9Ms7zO70y5+rQU2g8wWWlri+HDKN8umcEPSI+D9KxKBJkmVB+SFkG91OCBlMCLy3T9E5MJvVgbO0tAVLBHZI0yiTY5THnBBctp8JDNqCUgvQlo6F5GIcU/Cxs/DnsabdaZh2QNSIQ1VwD0xSSVWWeH4JOXPtmqm1o4XpuZNBF7wJzfrNRN99vnm1bk2w/76zjeZ+5B3B/YAPOfdb+dwKGLfq53hfvv8eBW7EUHuYWZIT86ekxnp8XtD4VqUWQzuwWaqxkuMgBGMEhFl+a9jL+L6rp7HDcxfJyFps3NnRmNhstmdSRIaAo057pVYxxoTGa433lsIZMSzFwrGsonwFltQ9kqlWpVCQl4dSbP1h6aCvb2T5n7bre/sz2n9vgjd3s2mf41flseelc/bliNw34YNau3aib360dwQBtbCq9ZAAYPwROZhmxSqYP1xbfv4wp20MZ0xGwMRGLBlQy15e1jJmhKp7Wmhw6+bPZ1DqBfDyItTzlMRys+BV/zNqXNShrdO7hAU6gJxPUmg2Uq1UNZzzBEDZv3kI2l0W3XcYXT1/i7376G/THrPk8iMfjOl8IGtn9qiQ+gaCVdW6AV9t80YDHQbAZp+k1wTsNVrUmDXA2nhBcH0iSbNYw75tTvgl+XwRRZokrgcB8erPejVyJnma2B8zVJNvy3uG+7nLPkExEde5xTVXpVfXG5FtA7VW9ZP0EPYcW+5q103/7L340W6IjeLGI4ISoUgLNiQfPixd4cXGKtNOHBysrmMsvYByNoT8awF0qINzrYOqmTtwvN1Yi8lwgtk7bLBTSCYkgD/DirILnpxUEkjn8+V/8Gd66ewvliws1LszVJnrJjZWO49KfKQaGboWcUBi9iq1teJN6YRC5EMqVGn7845/g448/xZAXh4iFMj5MLi7NEZgAIiSXmz0MwscenM03zSco9BetmhNxUkSYueh04NG9B7h5+5qAARpjkOLEDYsMcU4Fd3Z3lefpdhOF9qn5jsRiltbMRFOQlkaqEB9sma5ZzTdvrF38cQHodUWNIiLqUt5lo1bW4t9aX8C33nmIhw/fwvLCkq4ZXeUvyyUVfpzmyLiIpiMeN0LUXfhJ3zAmJppaKYtwLKpG4aIks5CpN4zla1uYW1pHMDQvnTkpjeFoGMN+F2cnr3B5foK93V20z3ewkIlh/doKEkmai1HfZBxU6XwvRE8bgwf90QxtGkFE44hkl3B60cbhyaUKwRkjFqhp69Ols4Tj411UCicYthpArQ6fYwoPjRrgQNBLKpUHnqALvpgXkSHgdfgw8gRQd0zR880QTkeQy2URIRXU4xNLIxRKw+uPY0r42jtDct6PpY0kAsEZPv/kt/j1r38mrfD73/6WNpC97V1sf70rXcrKRgRb77yFcDaPWCCBaZ8gBhAMxrCQWlDE187Oc+zsvZCpoNcfwGjiUNTR/MK8NKM0HSyd78PtHGB+Pou5/DJS8QV4pmEMmiYyZOoZozGo4OvdF3L0xhACEJzjCU72Cjg6OlMuezgRxMbNJWzeXpWTZOH8HIWjc2m88stLiNPDwOtDMpFGLBTHZYGmY3SRf4mj82cYu4DNu+9gYek6ht0J2uUTDFpHyCVp1OdDLt5G1F3D6VELP/11G19vOxCPZFGoVJQZvLq6ggiL7lZL2sR7t64jGg2hVq/gvFTB0xcH2D2+xNa9t/DNb38TrVoFXz15DL9risVcVrRSbmx8DnYOj/B0Zx/FegsTuYVaG5URdyEWD+Lm1jXcu38Tubm0Gq+PPvoIz568QKXSwcbqGr7Je+P3ol4t4fDoAKcXl4hkEnj43m1s3VxFvznEyydHOD0911SMh1AiE4M/7EW5VMEJNd+dARZXV/DwG29j4nNh3OsgMJ2hU21hNPFh/cH3sf7ojzEKpLWWJ6I79zGb8DkjfZbFnYlM89FHoVFC8fAZxq0yAk4nmtU6Tg4OUL44wrjXl+RC8+0pjYBMfAshd+aQ0gSJGZsqtllgWVRzze5sGpO5UqbXvIr/upp/mwbUKr2vDniLDm4Pw83PNFo709Nb+m1Lp2Tc0u28ZKOFVsFvuwxLaG7ul10AmPLgH/2yG28ZF1nuRHS4dgMRv1u5vzJY4WSCjblzhnAigGQmglgqglAsiuzSEhKUhhBZrlYQC0ewsrCITruHcqmKQIi0NhuZNrrhWJT6ShdazSb6pKB7/bizdR+3b72F0diD4xNGKdHtl8ZThhHELzsux558h9mcJjMYj1r46OOf4NPHv9ZBvbFxA4GgF71+Ay4XtXRBFXMvt3dQqdUwvziPdC6LVr2JCfeMyRSFs7JAlkiMlPYZ4tEoGrU+nny6jZM9noE++EJepOZDuHF7VZ4cxdNL9NozAUSXxUtNcSOhkM7LyaSPTCaO9959iGvXVoyZ4YtDGZomkiHcurOG8aiPx5+/wMlZDT4Pz1Y2HH7M5xeQzmYQjkSRSqbUWLOgZPHM85UofqFQ0O9qdknLloGiS433wkJe/5/XjAVHvV6VeQ0bHhba9tnMM9yOhrGplKSdU0fJLwJBnNIRFAsFWQyxYDNu5ASeeY5wisbihveJ683WpfLsbDB+qNPQWhWDhIZnw9FVga6WU5RTo61VQyY6LTWSpDmPFJfJpkwNjUz3CPDTTdhQ2W0NoOjvlpO1pt505/UZmQSrV16rNushx9RMvjl9UtMA0c5ZJzBD3Od3qQnNprKSDbWafVSqRs41GJos9WQiLoq6DLdMJp+KYKNl5/Nq3Icl6xPMamRtpmLlf9E7w0xH1efw2SJd3nBmlCSg6ZnpTxGNLGJu/gGi0WV4/VH4/XHU6g0cnzxDrflKgGQmkcKNa3ncuZuF2znCZ493cHI6QDa7hf6QTWEA8cQ8cpl1eD1+TKas3Xr45PFP8PiLf41er6ginaCFn0ymUFAmZCZ32exaBN9o9CY2oJzGjRxGUhQ6lnOwM5vJ6C1DYy4PBxpDQ49WBB6d5SmR4L0yOn/ubyOKzXp9Fem8nyzuCW54XF5MR0McFYrYPS5fNd+knXO7ogcAzyKXn0auUzS7LTUT/HMOXYL+CHweRlEONFziWVCpNVGvd+Q4HgxENGwhL4Nrm8yvYICNK5mJfdXJCWr1HVM0W3VUqjVFhvn91C6TDu1AJBqULIspRB1KD0ilJWCtHtqh5ps+NaSfs6HiGUIaPh3UJa0YDuXRYMuODB3aTO8VLSUatAFQbcf4N8299CxfRQDzSpoMbzaoYrJYTZt6NWtqbgNYbI4MiNFVE341YLIMFq+AEAeUYvMgM4cbiQw60ykeF06wx2QDva4ZQJn1TSarmXyTjcIeQSbFsseni3xIAzxKCHO5GNbWlrUu6JXRZ+zYwOzH5rkwIAT3ZfUBGoS9po9TOheKmNcjCMQBIGvsRqNlRYCZPUdSBCva0ADkRpNtA0BX565YLMZI2t4juU4NFsHGUQerBYRblOV/cKparqrWs68G3wKdtRcIGDHRYpxj+OiTIjYDNCzUz5nO0K5TKkCwj8lJlnErAReCMeTEEoxgXJolHdaewqSR2VSGkfPxkOp/nmE0G2WCQThC/XVI8ij2HvSS4DUj64tfZMNm5hewdu26zmvPrIfhBPjrf/0TPN85gsPDax3TxJx+GmS4cY/j+cO1ZrMGTPNM8I39gJm483pTwy+DTcmBB4YJwui/6VjAm+L5JjzjCSDxHPFKukn/FrunJCM5EAgZVsiEzGNz5kg6pULJ3BsNW8i48TqRTMaumu96rWZc/S02oA0eGqagAW3N0MQMXHUm/tf/3V/MljNJOKtV+IZuVFoz1EdulPp9HLfK8E4cuLmYx8b6NUwiMemFXJUS/K0WnO6AGp0ZXZAVAE9jite51fxARMo44do7LWP71TnCsQT+/M9+iNu3bqBer8DFSBKPEddTJN9uNWTawAWj6DF+Cfm+Ei+aDdp2QqcDdiAsU7IPP/wIn33+BUjTJspDhEJLmjoVTmCo0+C14OFKOgub8ekMHsVf0l3XjKW4ydgUM5qbPLxzD5u3N8whMewbJ05morc6eHV8gpPTM5n8UCtg086D1IOJImIaeTYd3IyNPb4paGxNiG1gYZoQMwXjtIkN9IA5q7028rkMvvXoDh7cvY2F/KIQThYhDHiXPq9vtICcYnDqw4UWDgWQTqWQzaalxyOyx+qe1NeX29uo1BqKVIvlFuALJxCMJhDMLiMRS+iAY2HWqFVROOFE+Dle7b3EfMyJ25sbyObnBFaY3FAi1Gyi6AEOoeycNvJhoVPxzOdHOLOC1jCIYrWrh3HUH2nCwAen0ijjvHCE44NdXJwcYVq6QMAxQ4CF1WQCehLw4PaFXPCFnMg6Akh6Y2gMxjhuVzFN+LB0cxn5pTnzQGqfoilTGG5/EuAh6ZrBEZggnY9ifjGJ7ad/wI9//DfSUN/c3EQ2lcHhwSvsvNzRNOPa7Xms3t2Uo/HKwgqigSgKFxfY3z2AYzBDLprT9KlcP0ez38KE2iVOwGMxrKxcQyyaxunJPl4+/wiYdrC0tIZ8fgvxUB6usQtuuef20B13MHKMpb8/L5RQrzTgd7sQ9rrx8suv8PyrHXkLMEv2+tYabmyti1h1fHKKynkFG9fWsXlnU0UCzUBcMzfS8XmMRk4cvdrHydHXaPRqSMzNYenappzT280eGpzUXR4j6PVhOZvHWnqKpfgFLs6O8bPf1PHsuRvx6KIMBVevreF73/8eZnSHPzvDYjqF5cWc5Av1Rk003u29I5yXW1i/sYXNmzflqn+w9xKdRgWpeEyuu3JUHY+VU/7Z85fYOTlHf+bUc6fne2ay6Vl4rG4s4K1Ht7G8NKci4ovPn+Czz56gdFnD2w8f4d1Hb8ExG+KyeIa9/QO5WDuCPmzeXce9uzfgnnlwtFtE4ayAbqejDTczn9bGXjg9x+V5SQfztc1reOf9b6A3G6NZqsLVG6PTbMMbzuLBBz9Ccv1tdN1hod1TbuIjPv/MG+c0ZWgcebnmHR44hx1UT75G4/Ql2hdnuDg9U/5jf0hzQTdtxFQMc+pEDTU3dPYHpIEqu9xyKTdTiTciwt5svq8OXIvSZBmAXumvtXtZDbLFKtChfjUhN423MeS0p9fGRMQU7YbaqqbbarzlFC12i9GDS8dtNdemdDZfbyL59l6qqQBLOMvAjeTHsM+LcIi6K+Oi5KXrbzqG7EISwZgPo9kYHsYSpTOIyPRsgkaziVgojPlsFpUSm74WYvG4zHbIMJHj62BgXHqp+aWnBB1efT5cX7+BG9fvott34qxQR6fDbGg23jSxNGaf1IrJzNCinfOcSiUz6Hdr+PiTn2B7/0tRP7PZebicZC7VZfxGx9TSZRVffPFE07vNWzfFwtl7uYtpf4y5uTwcTrNXD4d1RCPMZY6ieNrAl4+3cXnekDO7N+hCbiWGW/c20O8MsffySHEwzUYbnWZHBQALk3CQ0VtT5HIJPHrrIaKxKHaYIrBzikq5ronPBx+8g0G3i1/+6lMcnJQF0oasaS2BQcaxEbCmIRevF4tY7sM8k0qlkgomgdoW3ZfTX95bJiew+Wbhw+n4ycmJ2FVkwLDB4UTPnorbOm0DyNM0zRRFApmstAIzWWBT4lERx5+hKY1FcyXDhc+tcsFdPOdfU2PZfLc7jatmQvmu49cZ4VxzbNrIxpJxqfJtTaSh6iMni+Ep+iPjdC7qqR4B6tRNEgMLdRZ0ct4l6DEa6v2wQeZz0O22rfc8QqvTxHA6hJtAhFIe1JIozpJRRtz7KG8i9TtBfawvANq61JuMrutIIhQMR5DU5JtaW+ZQm7pH0T8WhV4YgCZhfK9mKqyW3PJ30XDB9l8Q1Z+2xaT6GlhOoXocMJBlJFcWGmIm4fcl4AuE4eBwAAEZqtFnLugLYjm/Cb9vhv54G6NRAa/2SigUxkimV1GpV1GqXiIUSmBl8Y7iQXs9Ot/HULzcw1df/xb9flW1CEEFj4eGSBZzR+c05TT8MhFzJkObfAUDAuoamPGcmmpeu+VcAtGAyTGniRQLdNZjpNAqWs5qonidRjNmWw9UG5HdSNMoFfSgo/oAR2cX2Dm5FBB0fSmNXDxkMqEpfXFN5LTN5JY6fT3qZDgMJC9Uk+xmHJuJQWSt2m7zGZhoqhYLxTDlOh5zOMSIKUqKGONL7Tb0LFMyQIyA5mo1mV9NtRfQbDYc9ss4jIMnNt/9IUEpTrp5PcjqmCmjmc031z4NwniekYnDmlu1ntao8W2wOFFXsgW7+ZWpnJVtbGLUrEmw1TXaGdC2x4aeB2s6bDc/0tmyy6M0wIom034lNqsX/Z6J1rXBOEWuXbG3ZjJxfjC3iAwZrL0enpSKOK03BEQbFoScpHReiZni8xnNuyUz4Bki5xiXVzRiOteFQm65kzNSrdXokNJxRdHmPi91p84siybsICjHbHtDS6d8gRpkozlmylFXbEfuc/b3STNvvYZpVq3m26r77bPRZqzYwLiaOu1JhhV7RXm2TCLNI22/9mvaMnXXb2rLr4zX7Ibc7YQvYCK66KAvIpG08iYRgHscZUhk2RAsMnvcRMCXUqDEFHZpbel812Yz1uCPwwXKJuaTEWSTYdVzaoKlNzfGfTTcFpPJ4wETtNiX7O/uKUUrniRrMwV/MIj1fEpm2394/AX+n7/+OwyZlyAjSg+CBDWdZsJNyjkn37aGXhR7ywHdZjMZFvFAA8NgiEykserRWod7OtlLBBjYfHcxHtN130jLAtzTrZQE+s3QH4Hr2loV6p9slogaZa1EAwbyOeP0PJmK6zpwb6nX6uoLuXPJ8V81khlu2OCUacCNXEF//z/8z/9slo4F0Ds7x6Q5xV6xherAJQq2I+5VvFUi6MP6+hocAbquDhDo9uHrdOGZmofcadFghZQTbZTxyczQAn0BNEYO7B0XsH90hnQmiz/70+9jY30FLb4GmyouelK0aCzWqgstoy6HyLVxSjSFoTlgaINvMgfV9LldyjXkxntwsI/9wwM9lGpMSevtUdvFfMuhYlf4/dQA2eQs5q26ue8LPTeHJHM7DVnSuKN+4933cO3Gqm7eoM+sV1JYDI3lolzBydmZNj9u/KQkUfNNmq9olXIR5ISXGzHpIIayZ+tg+Lvt5EpAQY5+FkWck+9Jv42AG7h7a1Pu5hurKzI1YMxZi5TxMTdcr+iXnOaUKxUZW5Gax4ONE11OhPP5eSH2LLIKhXNRGZmPnkjPIZLMYuL0IBCJwz+3BC9dwEsXlq6oh1a9iqPdrzBql3FrbQEri3lE43G5GxJmIxXI1rDy0xJp6hPtlFxgCjdpKck8pr40+hOvXJsZ4cCDgrQnZis2WnWcnRxh9/kzFLefYzbowk/JAA9YpxvxSBjRqA9u3xQZXwgJTwS1ahsXwy5i6/NY3lpGNB5SrJ0ahCkfAp/8BhzeMBx+P1rDLkrNC8A5RqN8Krr7tY0VmWYcvzqTaz0nZgsLc3jr/fsY+5y4rJWxlJvH1rVNmak8e/YMrcsqbq3dwe3bt+AOudDottAatFDvljGaDTE3t4JEIofC2Svs7T7BeNBFLDqHVGIDidAcwvRSSDEexoHX4oqFAAAgAElEQVRqvYR6t4bOcIAGEe5OV1EYmA5ROWKhc4STE+PGurq+hHgyqs3yslSGa+rCvYf3sH5zFaPZAAc7u6hcVhGLZxFLzKHdrqPTLsrNO5aah8vnx2X1EvVmXbEn9cYl2rVzzMWu48Z8CuvZSzQru/jFb8+xve1DKrqiqfHS6gru3b/PGwvPZIrFTAocWvZHfTFhiKJeXFb0/v2BsDZBFvWkP/W7LU0yjP8BF/cYrXYLT17s4PGLfZQ7NGs08QxsOHW4OMbIL6Tw6O072NhYEmXz8OAIn3zyOUqlKt575z3c2trEsNeSeR6jP04LZXSnEyxdz+P+gy3E/BFcnlRxyRjAdlPa//R8Vs336fEpLs/LMjPburuJb3zwTfTGQxT2zuCUMccE4ewK7n/wIwRyNzBw+tR8M7KDDSnXN41dWGhwYsaqnmt02q3j+OVjHDz5EBcH2xgozxiYqG4gM8QcdiKTWtNr5cgSpeWm/UakxWs9tX34WpMtax98HRxmJuHGIV1l+hUN2zTDVlyGKRNe67St0beZSpqD1vx7a58VGm+o5/wy6Dydhy0Ttf8fzbc5vAwiQBMWTvbtFHDuR9wfAjSfCrA4A5LJCPKMScyl4Ql6MHGOBUYRlGUsoc8fVmHcGzB6zy/qdbvRQpexhyE6aJupJvd7UiwJbhLVDnj8yKaTOswjoSiSKbo2O9BosKlhY0Y9L/OdjfGaTWcj/ZJa6Gg8jWQsiVb9Al88+xVOLnfgCVLG4pfUYTbrIhINIeQP4+T4HC9f7CIaj2FzaxOtXhNPv3iCYWeA1bUNzM0t6Uyr108R8k8RcAZwflLD868O5R/BgtsTdmL1Zg4bm8s4OTzHy6eHGPZoUNbDZDiBT34ibsSiQQQDTuSyUWxu3VICxhdfPsPJ8aWuya2bq/j+995DrVTFv/n73+G83EQ2l8HSUh6ZTBIRMgM8fsyY8eum3s5Qvfls8jpcXl7qiwU1z0IziWRe6khUa7v5LhaLODo6kqkPpy0sckgdJK2PE3EbYOafs9iRjlzxmjTRMV4oinsinZHZviq0qO+bqWiTpp+RUZJlkfnG2C879xU630h3d3tsEy1K1YwzNs8iya8sgyy6JJvscIL2XJozaTz51LE2kF7bYowZAMrI23gWm7xZP0MyMB70Ve+QVkvwjSw4EwcEOVIzNYP7C5tvu2Bjc0SSC/+dy0cwyCsDLq5lzDxodye4KDXRao8Uk5dMJfVv1KxZ029Nty0jRD2jdi1kvUebGaMm1WqaTHa8naVErxcTD0mQ2Koi9SwyLWE6kYLcxJmOp0imruPmxnuqfXgflhavIRR24fjidzg+/hTlQg2NJg3somh2Gqi3K5q4puJ5YOZHt9MTYykQcODkdA/tdk0GnTSGVT6ZZfxqWK0GBJFUjnuKuYPW5Jv3wJg12kZnyVgM1xbTSIeMoZ2YfV6/psJsSikzI7hDMzOxDQk8aFhjoq5YY2naxfUxHuL4/BI7JyXpqa8tpDCfDMPlcWPsHGEw7Uvy0h320WI0YIcaUoJ0dHgmSEHG0kCADrEDgiyjIT8DIxWD8DlmxhxRNHjDtmDjTaYcmQCMWlPPSuPS3hDdDmn1XkS5DuIReP1Ao90Q+M6JJNmbRqNLQ6mZUkboxs3r2NXkm1p2NhFeBEMh/c6EBxkHMmJPsgTLa+FqnTAKy9DH7ebbpvdqOGWBvfozy3Gb5wVZGnpeqQkfmnxrzU6v4kMNQ4DSDDaCZMKQISJTK6v55hsiqHUtncCNZAZ0jzttN7HXbKLS7Zt7zle1ACWuadYV3Ac4XOPASewprikdj7yuAVGCmWcud/MxGWtkBLBXoFEimVJ8vqeqndW3ykuB1G32LzMxmbhuyLYk/Zy/+N7JnrCbX3NWv+Z7mYbKAqEtdokNRtu676v/Vl9hmm/778zrGk8VmdDqMbfPZPPfklYQrbeA7td/b05dAgZ08ybYyn2dPBe+IsFPPlNiE/c5DWbSh0kL4J7JaGGBXKod2KSb89t4wU5AEU/Yx6SGELJJ+jYQIOJ9JVuJUtyeQCgNW90eMW63Njdlivby+XMc8Jzw+BGOx7G4soJrywtIpxIolkr4X/7qX6FQ78ETiCLkJSDFlBO+n6mAFDLQDAPJTMLN5zReELZMghGLvHbsb3hDKW2sdgmI8XrxOzj1bqsBN14YXlHo9VqkyfuC1uTexLyxH7BBwdfX2tD87ftFgCyVTsh13Qw9G5jSc8R6Xmy2l6m5zJdhPLxBO/+Xf/XfzOgKXdrex7g9w4uLLhojJ8JE2edDqJea8LonijPx+ONo1boIsqljjNjQAR9NvmSKQPMTNuKc8hJ1mAgZCYRCqA8deL53gP2zUyyvr+DP/uSPsJCfl9un108qHfUbfS1wZhiySVX9Zi1wbob8ZW8KbNSp0bLd6fhQ8aJeXF4o85UXlxeV9DVu0NKetNr6Gf1OH/VuR3pnTq6cEwecfEC1C9KuXnDR1bnFTea73/0eVtfzGA26aMtIoiG9EREkUg1fnZxKg0jKFZ032Xx7/AHrgpvme8AMSkvwbyOAXEwsavi5Rddhsy3dhymCSdn3OSY6EN66dxu3Nq9jLpdjD2Q25PFUtEpOYKmfIkrKxobFizaLDnWpzNoOyp2Wi7M16ODk+ETRYQEaDgQjmDo8cPlDSOfyGHhCMoYqHB1IO8mHsdttoFw4QDLoUJ44s+3CYaL3IZN9yeabDz5RKzD3tIFmqYZWpSoaXDQRQyg1B2cogYmbTohujAcTeKhvnjnV1FJP1azXsb+9ja+e/AGNShHe2QR+pxNBhxPZeAyZeBAuF9FuD8KOAHq1PvpOF9I3lpBdzkrzQriPZx0jdhxOD4YTp3Tn/kgUg9kMnz95gpe7L+XQv7Scw9LSHBrVJn73u09RrjZUUF/fXMfdbz9Ae9rFyckhAnDi7tZd5BZXZB7RKTcwl5nD0toy0vM5gRDn5SPsn3yGRqeAdHoO0XgejXYH7UYNo8EEowEjOTJIRTKI+nzYXOY0PYaTs3282H2K4+IpXL4g5haW4fH50el3MKlUNd3e3z1BvzvEwiIj5QLajPg+wsEI1q6tIz2fhJemcaenaizDsTjSi8vKnJ2NaZrjQbM9RIWvV75Aq9OAw8v0Agf61QIC3hUs5OawkKzCNSnit789xPlZEOtLt5EMRc2hxY0wGMJqfh4Jon39NgbMjLe0lXwmqcEyRoFcCz45SfIhJnOFFCdOGOlc3uu28PXeIT5+votXlw1LU0nzEuswmg6RzkTx6J3b2Lq1Ia0tm+/nX22Lor15cxPZbErFU7F4gsPdI1xcttAcDZFaTODGjVVEvCE0S5waNjEcsQByIJ5Nygzu/PwChZNzOe5v3dvEu++/o8N2+4s9uPqkL3kwv3kXj37wH8ERyaPFqYMye030FotUeSlw0kaDSepOBx2c7z3H5x//Eq++/hz96qUkE6RSkU7OvFiT2GFMlMTOEHXPygVVISzy1BtTAZPhbRPLLf62NbZ+3SzbaK1p6o2Xhd1IX32v+dMrjbet3TaG51YDbk/V7TmJGm7jvyF3XDXP9vuzQGKL7Goc0G2AQFivwD0d/9J2G9E6/4TU01TSj7W1LG7cWJFHQLPXR6XVQigeRjIXE52zXm2Kqk+/EcNMggy/WFB0Wh2ZIkriwjOn11WjQCQ67I8i7A/j5vUN6dIIRvb7dPllYR2F0+U3WrAem2/qJQcqHFl82c03o/qS0SQalTM8e/FbXLSO4WTMD2M02w14PCb71eXw4uSoiMuLsvbYuXwOtVYVOy+20W/3sbS8ivzCioDbZuMMHvTgmXhQPGlie/cYvQ5ziYMIJ/24+dYqglEvPv/4KxQO6/A42bR2FUHESSlzkjOpKOIxD+bmEnrt49NLfPyHT1E8r6nAund3Hd94+w4uzy7x+4+fYAQnrt/YwOraonTVJiee94ZnpKEJci0bxsNM+uWLi4urYoeTDRY5PEOZ8724uKBzmHGEnGbRCXow6Oqsn5+fV5HN7zfUdLILxpoq0JOEQAebHE7muFJYYFF7ySKYzSjPWvs98HXs6QYbBmr0WbAmUyn9OSff/Ll0POczxNfWpFuCReNNQAqgKXKNuR+LcQKezJdXFNjEZEnLSmFq9ifeX2OAaHkhMFdYNGUjQ7MnJ2K+DPoWjZ3Xc4axgxMl5jhTImcmdSNaNhN94zPmpnmdDwlG3NCTZsbotSmKl01F4YQicaSSdDtnhqOJPlI00ZWs4zWF0S781Zxash0zITaf3/xmWCyqZ0R0oSSMf+sCeTiUAmmwQdiO7tHDIdqdIQKBeaQTa7qX9VYdmdw8Nm4sYjA7wpef/R7Fo7p8dUgTt5sX1bICcWjm5VDiRSwSMU7H/R7CEUoLjRmo6PKWfIXvh4wR48Jt9ijnTLuMaebMCaMGnHISak03V+aQCjlkcCg5olyl2VTTmM2FdneAWruNdqetSVUkHEIsEoaPdaKaREuKOBlp8r13VrqafOfTMVFjB44h6r06as2mjGmHfG60F7PWpBs6azoOVAYCS2iqR/P24cCBUd/UrsGgYVCQ2cQzlNd6QnNhB/cagkGaXcjJnNet1ejDMXUiHUsiGg5g6qCRW0uacsm8p4YmzfOVjXa/Y+J5WTPSsE8TOUY9+X3ynQgFw/KEUdNrZaBrLxfLwG4eXzffdtTfVfNt46jWVs+1RokQmzOjxzXgJ4emJpmDFqpm3dkpEqxpGWdoS1rIaiUrUvFcopx7cCebRtbvR7Vaw0mPAxVmy8N4NBEi02TbADOcRJOJwkaSzTc9HNh8myktWSp+eHxcg6YHIReT6500YdsPgKAi15o8HeRFYp4ZMqiIhpjM8pH2Do8i2Bx6Fthk2Q30m4ZpYv1asZc852wWmE1p/gfX89/ROBsWGgeL9vdak1Pb+ZxgoX0PLJDQnrpbl9v0Gi6r7vJ79GxzzyJ4yCg+lgUc7Jj7YqKZCYzya2SD6wLADJ3e/GJu0RR+txOxgA/xSAjxaEhpEKyR+LnYyximEkEuU22EQ0Hcv3Ubb927izLlyy9fyNuH5suLy0tIRxMC4yjh+F//t/8Dn718BQcbYJ8PEa8HUxefExqnuRGJx02kqPXfkhFxch0MChzkGcMYTi4VNsJcV/VWBxVGObbpgyXYC6MJU3JM8y3qN09GmlR7jK6cQ1P7mSBAJ7mP5VcimY4Y3a+ZgsEwzeMSSpQgK4JMsOloIvNIVT9GI/QGu/Df0Xz/n3/1z2etbh2NszNMRm58pSLWhQAPD+8U7VILyWRAmudgKIFKqSnH6wQNjEYOuKZ0mDMucMal3FjyczNl/ABNU+q9ET5/8RJ756fY2LqBP//TP1UGdr8zhtsTVBYxm0QV5xPDm7c1DTbSS+TORkB4yGrS0WlL82wSE5woFs9xenosdIwIPy8qv/jw2RoRRraU6nVcVKqoNeoYtHsY94ZojUg9pFGZoVgS7edZFovH8MEHP8DiYkYbbbvZQLNh3HLZgNMN+vj0TPnGNHoJBpgRG4fb0sWYh9LoGjU1stwuuXB5vbh4+WBzE+DPlMmBVZjQlCgdDmJjcQ53Nm9gdXkZUeruGTExGCFAzYUoVKTDD9GV+Ufb0Ht4WIgCNILb4TJOsj4f+pMBzk5PxTRQPubMidHUCW8wouico5Majvf3EPICjx69heFshpPCMSa9GpazEUTpcpjOCC3yOj2ayKio8dKt1quGr9NtoVlm9nEJw34HsUQMMZqisdF3+2WyMCPoMfNqk621u6jTXbfdxunRCXZebaNUOoPf7UAyEkbY7UY2GkEqTGdC0sGm8E3dmHVmcPiDyKwtILOQ1YOg7dbFPHBD8iFQzIOLn83rD2Jv/xWevfgaUy/jyDlV6aBSqklLTEqXL+RHLBZCYjWB9ALNm0KYdQeIBhNYub4lF9d+rY1qraJYmXRuXo19qX6Ci+rXcLgaagCcriimUx+3ffQ6Q+lMaQwYj0QQcDmwls8j7Inh4NU2vnz2KU4KZ1hcvoZvfOeHiKXnUG+2MK4XMeuP8PXTbRzsHSLP2LbVBW1G5xdFdFqMrnPD7fdhYWEebsdM0WNunxfx/JwQ+0a1ppii4vkFapUK2s0mBqMBUvM5LCwuIECHDVcMgXAIYX8TieAMjz/agWOUxrff/QCJYEhTcqLbzDTMpVLS/wxHfb2OcZIlxdcFr6BfoymjayUnl4S2udETkOMzPuV7qlfx8vAIj7cPsV+o6u9sN1NDNxwjngrh3v0buH1rA4N2F8+efY1isYRMdg7xRFyIObNzq5VLvDo4Q705Qmc8RigZQCYTU4oBdfXEf72WA3EoEUY0kUCt2sDp0ZkmFvcf3sbWfWZxz/Dyyz1Mu8SbPHj0wR/jO3/2n6AzC+GcmjFSVNW4sHA3qQku5oQSpR32cbn7DE8+/Bm+evoZuo0K/E7Az8xJ6aunoj+Oppx+GOM0mShZ7uWmELUpdv9oAv0PdGCCIK9Mz8zBawpgobKcTTgsTd8/0Hq/pseZ4s3WlplC6apZt1Fb6+DVXMqawJm9l4fL/8fXm8VYmqfpXc/Z9zX2LSNyraysqt6m1xnP2jM9m2Vjyb4wEuKSG4QENwghgZAACWEkLrjCQtiAMDACgzyM8dge97hneqnq2iu7snLPjD3i7Pt+0O99vy8yewaTM6XKzoqMOOc7/+V9n/dZXGYSVgOGBF81747+22uyUymk9AXvCRbAfGJT73feua5f/dWv6fr1HTPLfO+jT+0ceOdrX9b2waYu62e6PK1ZVNjqyrpd9lAvq6srdlGCNHN543xMA0eRT+GDRjihpNLxjL7+pS+ZgdWnn32qw6MzFUqbWtu4rngcnTbGO96w23lJWZ1IGKLO5LtUXtNKaUWt+rE+vv8D1fpHmkYxkpxpNukrFmWawoQyqkvc7UdT+9m8f9yKLy9qBu5sbu3YfTCbMXWoKamx0ou0GucjPXt+omZ7aHtl5+ambr+zp8PjF/rJDz6Vxhkzi0NWhLYznUxbbu3+7rq2Nko6ONhSvlDSj979WH/+5z9Rs943g52vfeW2bt/YUbvW0vlFR4WVFW3vbHESWtwjhVc6gykkTR5AHq7JUPKc0ghwy+SawobpGc03v/hzDG62tjbt9z71dvMrJtBQxCmWiFxxPxNAW+JII56NHkSLBfX8le7RIkZpTiiEYMtYfFnXPU8CijA/B8onr5GYMyRIzSaO512TqNBY0+RbLN/UI8xsCmrxmx4thrs8nw17loYHkJjziyYVoJDXR2MArdRo8cjFbJ0zEaOAjSlC4UtBasWgxw2iz+X7Z3IZxdNRdbqsS0xgaaDR5dI44uuAk/fUpArVIrrupE1m2p2pLusDcz3H5A+dO5NC9h0MKNtfV41SEA1ok+JQ5vGqUPbpeEBFt7MYcM/ELC63M2COwj6mdDJnjYrNHALGDE0c5l0YVFnGtk06I0rlinrjnQOVVhf6+L3PdPJoKOiCbg6LlC0Y/SKniQaNEAyXdM5M/jg7iA6FIWHnV2gsBSgCo8AmkFD8jXhuDbSDg7TeQc48ky9i7larur23oVJ6ZvUfnzVT4WgM88WM1UaNZlfd0fgq2hVAA+lTijxiPlwYDXFM+sZ6dnSqJ0c180u5vb+mnbWyfXaD5USNHpT6pumtI7GEYgmM3mj0XT5E7bBYTo21wZk0n+DIvrC6lvowmY2aI7MZplGDmAvz2DX4EcQ8U2NkAVSkUlkNelNF5zGtlCo2eME0cYJWFY8gJr1jNxQEQTEmljVPgGfo2r35dlo2po9VFQslAwNgftE4ck6aFNPuaKf8u8TI74zQUTqc7tkUMAB2Qj8Gan2XiAXu4LBCkjTXvu68bndHd2OsGLAyNYkL/k1IIq3ONvlSVMVMRm9USsouFjpvNnQxn6qFf8M8ohh3LfU4rA3Xithwi2dtzfewH5DmiACE2ZAwo0sAwfly7PrjKGvOfR68iaIegC1Bk+nyT6M1G83addQ0nxZRZpeyM2I50/ja8Ff4jExvfSXXemVmx9eFtHBn+LjBXQh0GxgXfDO/gb0esN9fAeJ8b9fmh/9nMhQYdFOmwz65D1+DsVCR8WK8Rn+WjJsM2CKWlwAIQ0v4QKaASSx7h/UwM2NHZ5/41DdoHHEQj8yVY+pNXZzLmIzLGAU8I5PluNkbgwNANj53tOB7W1v6K9/+tmXc1y8v7JzN5JxVAjCez6aMYfy//uEf6f/5s59qEfNpfTGVUCKduuqDkJbRu9CMu09B1AZBxiBmCGvMNY+WZsjIPdIbT3TRnavTJEqN847BR1tajLw2WfBcSbZIu/8DgHAwwKVnNkaCyQHc+4bP0fq4oKbi/XMXrqxWlcul7bniBUCspzffvE6Pfgvd48LJd+hYb+vgH/wn/9ZyPu5psRypvujri3ZLJ72ZNMsqPs0qGlmYeyo/KJupaDZaKjIZqECxPSU3jh/lWbAsQlB0DiYuKB5GOp9TbTjUp58/0pOjU924e0+///t/TeVKSYvJxKZaAS7rBiZoABOgVU5fDinaVwcCX28HBh/2SK12S8MBtLSINd9Pn2BwFTHXTYoHXkMmnVUCQ7cgo5ADZDAcWl5fs0kz3VYNAxfQ0l7fGnoWKOYWFBXf/c3f1K39PTc/azVN5wSKxAd/Sb7j4ZE6g57lMGazOLSWjdLHhmbxh5vc0RPXeISbk81guhzc1vlaQ6EoHuam/d2urunuwU1dv3aglfyKIdjT+dgiKrL5nDELOCKZwrd7XbU6NaP6JqIe7wQaxOSB6SwHGNFkRKM8e/5S08VStRbRGEmNFhEzp+p0ZkpFZbqqb3/7q6p1m3rKFLyQ1v7GhqqrOJpWlMAhM5EMDNf8YKGggM4x5+CdTtVqt3VRuzAN9fr6utbX1szEbbyETgmtyLPAO92RzmpNvTw615PnL3VydmYmW0xmV6rkeOdVyaeUi8WUJ8aOGIjBRKPZTPlyyUyzNnZ3rMhjxQNaQJNhA/EZcfiZpiOdMkDiolXT4aBt8VQUya1G03IiE7GUAQBsvlG8bQ733/nOLyqdzOj46ESVyqoOrt+y+uGzDz7W2emZxouZIumY8pWcVjaqyhUypptsnVwqt6Doi6nd76oz7JmGLFtMaW2zYkXsZABlZ6xRb6zLYxqNtO7ee1uJUk7nzUuLlbuxu6f3331Pn338qXZ3tgwEK1bzancbevLgqZ49PFH9sqdbN97QjRs7Oj55qkazrUx2Re0uuebH6vY6tkcBR9DT0khvbm1rf/9AcdBWNEgJbuOpUtG4Hn70hd6+/rZ+/Rd/3QCDTpcM0YmWUPswvcCNf4Tx2Nw0jky2QYnRlaKp44A1t2H3/TU9EQfzbOqmF/VmS188PdRHDx7r5emlOoOJJrjILNEXQctLamV7TTeub+nWzoa6za4++9l9MzTavbZr2qCZadwWarSaOjmvqzdkzc1UquSVz6c0HPTsazIWKZGWohPlyabc2lSj0dKLx8+VScT0S7/4da2uVzXsL9VoIFOZaBlJ6W/8zX9D3/6V76nRXerFcU21xUz4Qc+hpCpmGqgkxkKNE738/BN99IN/opdffKr+oPfKmTRoUs1VFoMcHP4Dkxa74BzwDhgyoalH2BAH2HMAxl0Zd4TnOVOnkCYeTLRNJX6lFfPvfVUk2Ld7ldFtk+iAJxe05le67xD19ooAet7UQFGmcVx+VzrTcOod0Nlf6cDDCV04JfemnAsUz4yVak6/9b3v6Lu/9TVN5329+5PP9ODhUxXXynrnK19WoVRWo11Xf9RRLpdRMprUoDu2adv61qZirMlONyjsKEzd7NPO+kzaaIbLyULv3L2j67u7Zoj5+MWJKtVd7WzdUSKascINUImiCiDSzuM4EWjefJfLa9YI1ZvH+ujTP9fxxVMNpz1zs4bOyermXPOpCOwSn7C26i0WibEd0IviisyzG0/bWix7lp5RWOYUGSXV7U100epoHJ3oxlu7ypez+tEP3tfj+0eqZKuG2reaHZvgQFVdW6vo2rUt3bm1rzfv3lS92dAf/ePv62efvDA/kb1rZX3j6/dUzGctdi1fgIFVUKvV0bNnz8zrA836xhZRY+ipoY0C0jK9GFrTzZTMJkOvFZVOiSRDOGP3YbPZ0NnZib1fihCaB4oh/i7fw0xr0EkyvcYYxxzpfVWFEyNjgMx9UgY4zGIN6a+cFxRxmCvhPM/dhYQMmRWvgTUBqIurMSCIfy+KKiRvyLigjbrztXkt2BTITZDC7Fb2JFNqmwrHcbedGq2U7G8AcGKfKCzZJxZ9Y4UUjTeFbcoaKCIL2W9M33LFnFGgab4p0nkuPB8r2AG4iUKbjcxtHFNM1hmgY6PZV6NF0RpRoVAyYJHvFxodhjpRo9Bz0xubxCeNV6QY785tkrjArIxGlUbC/nxhTSuv28zp7HjxfGrOdnOGt6mbU9CZfiNL4s6AIYEsJpGXbr+9p0w+rQ/f/UKNI3/ffKg+xfb73/S5NjRywySLdjVDvJjy6GeZ6BubJlgOQaHqhbXTf0PgzgptG4RQvzp7EPnd1kpB17fKKqSgzzKJjGoyjZmZ4iIWV2/St+zfMRNo3NEjMa2vrKhaLhn1nBvJiO2LiIbTsZ4enevZYcMA7IODFW2tMyEnu3umLuu52VYfSWEqY4AM7unGLaIBQq4gpsA0/gA40mREjvLQmIUY8GKaRoY0aw3gMh1PKxXFaT1qDuowBplWm1EY3gCJtMrFilFuh/OxuiP8j5BsdMzA1WJ3aUp5ZDhSR7iLx84Emi5MyodWtoLpb6FoUWTISQDCqIVC7TbP26REgZzInrdpap11EO5H+5ShZQeSKTMGCzTG4d1i8VyZnJKZnLH2jLFqE2X25kTj2UDxBf4HXhNOmLBqaYzGtWxee7m0loALk6m6y4UuSDAJ87WNQeX+J9FoQrls0Vg2mNYZeDqGCu7SVNa4eQZYVJSDBGYIbH/pTFoAACAASURBVGvJdelmZgc92qjYgOFBIhCOLEy6YbIFzS9SBhgPvFrAQOrIgMB1xRTi+fAzzASRNW8GXZ6gEILjdubB+rLJcsw+N35xthhEHewdI55HafQ4b9xgEd8SzgNeNwMrm0pb2gosHVg7TImdYE42N8xP4sUwNDT3c5OExjQbMxQbaGzsPT9rYfnASAyHmmFaioHzsE+s+V5aBGKlkFI2Gxcy3dCAjGEefVY+k9Og21OzVjP2bTrjvib3br+pe2/eNZmNGVqam/pEWaLcAJ8iS/3zP39X//CPv6/Jkhg9Z1wncrCCljaMBLTh8/bkBwci+LmAquZ7wBAUHX40apIDqO+cF60+ptJ1dXsk0iBtHCiOnI3FafMLB+oBKsIJuPcvLk/hTAoZC3YPBOZ4fnghmStZSlKxHLMavtlwgC0Rx8uJT9IjLcM18PPU80Dz/d/8239rGV2OVKykNcws9bTf0tlgrublVJF+XKX1qgqluDnepRJFlcurWilmVOZiHCVEaPbUAur5MMfqm6ugHyqYqKA3PWz19PnDJzqtt3X37a/qd3//rxq9dzLoWwPO4mbTu6MuBzCIlOdi04CHmqfwYYQoAh+QOaOP3bH26PhEx4eHpiGjSOCiNvMBCgBo4IErI3/mpguOIpnJwmJmNLpGvWE0RZrqZqNlX/dLv/RLunX9uqHR0O9anaaaGJs1Ozo/u9Dp2bmG05GiNv3NqZArKYKzMY2gofleTIQ6zlA3wvuAjm5mIOQJBgYppn/S0qhpW6U17W3sar2yqvgkZzEt0fhcuWJcyQwTxqUSaTRIcV3W6zq/PGfOr3IRV9WKNbxM/yn8OZTu3Dqw9/D++x/qvF5XdzghyFLN3lDHZxeaRjPm/n5jh1itHb04fKbjs2OLybi5s6vdvXUz3oHaBI2LQ5YLAYo7lEU4SFVYB7msRrOpvR4itJia7u/tebB9NmuFGn4CXEjxBMYlSzU7PZ3Xmvr8+Us9ePSFTZfTmaTWV6CcF5RjzUHxipF17XSZfKmojZ0drW9sWNyBbU6bRsi0tKwNnjM5wGStYpQwWUz1slPTZa1unzfPHw0LxQefOb9SRdk0f2dnx1Dm05NzM/bb2tq2f2pnNT1+TBzLsebRuTb2NrV/48Au0peHL1U/OVculjFEtjvqK5qKqbxWVnW9oq3ddW1sOd397ORc2Xhaw3pX/XrbonVag47qvbbeeedLWq1U9fjhI5NMHByg+c5b3FoqG9fF4al++sOP9fGHj1QqVnVwY0fTac+c/wc9tJRc/AsDQNhPpXLBkFGe0/XrN+1Qq12e24GIGZC57k/mWvSm+p1f/m196c7bNr0jY/jy8kLnpye2JzmwRuSR9geme4GOyqXM90OTi4GWG25FjG5kuqIxl5c333zOD58f6pPPH+rotGZrELOiBcaN07mS2ay2b16zRqOSTphr+LPDF1pZr+rOnVuWUNCuEb/X10WtpYtW03LmmdZwIO7sbmgE4NFCMpNV0oqmoUprK9rY27Xm+9kXTwxEuHvnulFXiU7PZouaY1i3vq+/9jf+tq7f/pL6o4guGj0d99saGW2TDNeIMqmEhrVTffrDP9GHf/7PdfnisebjfjCpckMkb1kolGi+uZC9QXhVNYc4ukcuBWPjK2rbzzfOQcF6ZWzszXfohu5IuhNU/9LfCw3tAkPHkDr3Oj09ZBi5CjN0nzfrdTOac7fhV1p1L5JDU7hXTp4hXTe8dLjIQuQepJ41sLFe1W9+75v6xrf3dX5xqPfefaDhOKo33rqtrb0dp3ZPB+ZMTyHRa3XVaw+sICivESuYcbdWKG/4gwTmYDTeNI7WhA3HWi0WtFYpq95oqd2fan3jhnY271juNeCMMTpsXXrzTXMGEo72toJvQqmoi8ah3v/4z/Ty+KHG875p6ty/YG65wjwHu0+iMTNAYq/QYFHMkwE87Aw0BPyKIn0YmWlhtBdRaplXKl1ULJNTbjWj6k5el7Vz/ehffqBebaJ8qqBWo6s24Ghkbn4Wm5srBka+fe+O9q/t6oOPPtQ/+2d/rnZtqmIxqzfv7eobX39H5WLZHOEvLhs6PDo392oDFWMx7e0eaGNz2yZtbl6D8V3MJtbPnz+3Jbi2ump/Znnq5F/PpnaPQfnnXq3VMNw6tr8L1T6by3i02+WlgyC5nN0xYfNNE33lWBtEd/F1ZjqKe206YwCDuRfTKAZaQu5LzhTkQ22KO87mJY7LCVSvputMgRQvkbphuOc6RgpKz7o2LYc3+AHFkKaXiQd/TgFvkaWam2abZtgm1Oa6TcNKQgMT9JjVJ/QksYjnH1M0j0c4uo+Nzk+c5XjGdIwYUpxzcZzGhZsINI+XouAEyC3kS9Zs0ejSfNcafB8FzXfJGgNrvoO97AyUoLi3CR0MOTcqC3grV7p93hfgJKZH8aC4px7i/fA8LL8ch2CbePn+NefnSMzkeuxVEmdMLz3F12OqRH6h/Tc2rcD96L2H6lIbWhdyhQS+MoiyAtkpvsaCBOCggDcNMkX1a8kJwbn0ej1kd4ahkt7Mu3zFIANl49L2akG7aznFxTPD4C+tKFK2ZVpAOW0kb/2O5lNn6JDHTT0CG80BQEBEGp6Ime09PTzX06O64pm09g9WtLaSMZYA0bBkbvf6UGojisZT5q4+nLhpLowQZCsGHFj+stNS+Zwsw37CqwGQIz2HASpDgYTyuCwnoMfG3HcgyJ4GSEa6yNCnWCxre2tbKzvr6o16Oj871WjUd8Cw09V4NLFJXQzD2sXE2DG9Tt/uGfY1fkPr65vKF4vmDWT7OPBBCqewrzTanlvMeqOJ9KilEKiFOeiJAQbuhJStqyhLwLSZXUyJVM4a8EzW45tYw9RhMJ36w66lw4xhmA777vo9n9sAbztf0rVcFu2VrcvuYq7jYVe1IbIiB3eoy8zULZZQqVgxoIMBGUAK9wl7zky/gvgtm+ADGFiSB1eYu/27p5Mbbln9D5BiTSGTdY9QA1T3+jHuUrnZwhpwmFV4vjiA6OwRvyuDSWnACAjv1r94BxsQEMS88WLtjoVhGzbYgcFZCBayBgGLiB9E1oC0jYktwDJeEPRaDFF4bZx9o+lCE5rKGGdmWnnuwmT8yn17Mhy7rBfWafBZAlDC5HvVfLNVneJvPhmAeLGIChn03uixATKjSsbwY/FEATM8TKYN/J0ORgYaxJI07TFVSlW9fe+e7ty6aQPViUWzutEyIBxP/k9/9L7+j3/yJxorqfmS7x1RMkdUHraLmIxm/LwOfGQwHkbOaPrvJS70eHv1rX6iKXfj2KhG04QaDc6CoUWOLZf0GhPFQ5CE/jSLPwIO6xnL62aq77UZU31ngoXynrBS84EJpsCwKPPK5JbGbO00HYiPk0uMYV0EuUKQkx4YrIUu91eGa//Vv/uvL+eTrvKlpCLluC38QSSh4xdNDZsTldbWFddE6Tj29TjSXlO1klOk3VGyNtViNNc0urQP2uh/gf0/dBsatGU0rme1vj69/zN1BmO987Wv63d+7/dVyGfU67RMN8VBxBtlE3l+N5mFNNRchnOnrwZ8ezMuMZMTv0zMrW82t8YPdB/knQkIugM+INN5QIuIxe1y55eFwhutzNFwKw5Y7abFjBiSaI14o2n/vrZ3TZsbm2bSA+Wu3WkZgtdstmz6eXp+oT5FFQh4Nm8GOmaeEFDpeI32XILYIC7OsDg1VHLE5BuEOu4femCAkYomVU4VVAbtS2aUnBVt8+VLKW1sFZUtxDRb4gS7tJxYDgsrsiIL5dIJK9RWV6vmAjnkwI4l9Pabt80h+Gf3f6YXRyfWTMTTWTWskWnobCyNByNtrVQsTokoLab9TGzWixW98+XbunfvtsrFgqFETD9ZsN12R48eP1WjVtNataKdvT1l83lzw3706JGZWOzu7Fqxliui25RR+CcDkLKMUVK4jXBCP+uN9cWTxzo9PzFwAX3ICtEGFhHgMSGG3nFMUECmM9ZUcqlaQT4ZaTAmx3BihTiTqtABkkYRqtc4SmPOAebsCjcbAZ3FiVqqVLJelC9xhydTdmnOxlBt0BxBY2w0GzY9J585mSVGyKMKzGQlEtf62oa5ES+JJMpllCvlNY+ibWPKUdTl+aUe3P+Zium0ysm02mcXhh7OIkvt372t22+8rV63bwV9IZd13Vw+IYLHZ5GZWifn+vi9T/XBh18Y4ry9hwN70qb5R88vlErkVSyVHOgYwqd2yvPK6po55lMwt9s1z8pNxWyCCBp8sHVN3/sr3zPTskmrp1a9ruPjIz1/9tTWPpIO9jYsAqj+aPsoUPkcTWtWyBt1iAk2NSOX/3SMs7RTfMmLf358qs8ePNZFvWlaaihIdsFM52aOmFtb1e7BjvKxqFqNukkqbr5xW9eu7Wg6GOry9Fy1WtMohpdMagYDM3SCUfPVr76tdCqqk6MTDbs0jlCBab6r2r2+b34JLx49t59F/A/69fgyrt2dA62s7elrX/8VfeM7v65ccV0zTr/ZUmfNS9U6bcVYf6mU6pcn+uynP9RHf/bPVTt8ZMWET6UCWhgN92voqffcTp0LdXGOILvOMdSJvWqMf97Q5fXDP9RrW6ttIEdgDxkYF/kFEUwyTNfp7iJ+kXi5fjXtDgot10IFnshBxq5dwhQoAKCWDxggB/4Gglbf9eJW3Nsl8zqtPaTQB9OwAOhkgvudv/KGbr+Z08nZcx0fjbS1dVvXb+1jMWFaPq7mdMGb3G6rZekIIPzZQlm5Ytmeba/bs3VNww24Fk7OQMWthJyMNe731B9OlMmtau/am9reuK1EBKoYpm04DPv+D2mXIe28aqaFTOBP9N6H/1KPnn2m0aynTJYMWNyLof753+USp6lj0ta4bNo0sVStqN3p6sWTFyazSGUWKhXjiiCZqo007UcUSeS0trOt63f3VKjGdXp2oucPTzTqLNRr9CyijHMzW0hofYPc8ZwZ1bx9701z+/2T7/8LHR9x3u5pZ3tVBzfXzIm7Xuvo0SOMGk8t1svp29B+MxY1tra26ZRj9mw6bY0iUSmc09yRaLfX11YD9/MLa6J5PjTflUrZ6NlmyjbHZI0UjYQ5pHP3VmGcZbNBHu7EI5+CrG0+HzN/CphfNKY0gxiGAryHJjuhF4rRRqEXLt3jBDo0bAOL7UrCUogEVGYZe6oPAy6QdGCaSNNndNjAdpDGIhk4NVvkn2ndzfLLPQMMiKEYDSbcNJBmlENzAR0SWqtTOCnAHEykEYoployZASW73CmtPmljcgwdHiYbkxUmk+kkxn3k787VbA90WQcEWlr8W7lctKbdm++w+AsBNae42jlu00cvFGEPWrgnxo/QjvHooIFgkknkGdIRKKbUIVCUrYmkcMd81gFBjPCgiVO4Y7FDDcL1x6Q3U4pq41pFzW5Hn77/WOO2T248ainADK1W5+zD6MrjgGgk0OrTtFjznaa4DT6gK8lM0NS9poW1U4bm2745Y0hnQuZTce1tlLW5ktNi1rUpG813LJ7VfAmovlRngHldxz6jUqGkfDqjbCJlQIobaLwqiJFDPXp5oscvLhVNJbW1i3txzIxmfSrIv2F18tOJwUVfvXC9KQX+YGQgSAjYeOQUVZ4bZ8EOpEmxRhRpAhnY2bwSEQyGp1rgLg0QMkaXPVStBvNkaKyLUqms6saqMdUAbmAO8NoH/YF9lvxMAw+ZgI4mxv5kAMbzwDV/bWNTRI5hwmhTTj7zYMgTNl9WQy1hcHi0n0XymUySGtxpvhZBBYBlA1f/MwB509pbE8lrQX4B4y1pZsBITUvE8SUxRhsZ05LzhefHM8cHCOPW1WRa+9UV7eXyxtbAk6ezmOp8PFAdWZvrsuy/mSGi0c6pyxZqEWtooBJZ2+joPWoqpL47OMz/dHM1Xinvk9ecTntfQH1nOnUzBwUgjFguO0wRmkUYgRxVgC7ULAZSBEkDoZFyeG9fNdvWQwTsgPDODSjmZhxI78I9GVQCqURU+VRK2STxdQmlk0yqLeDNzpVCnjzrnIEGPHfL6p4SEzY1GVZ/NLPavTucaorMJCJlc2nlLKc85vJTYtkGeGphCunrn9eLnAEmnj1bk7e4WAxLAJJ7XCqBNCCpSj6tbDJu0g2MK31yDngaVzFPz5Mxk1MkQuNp35KrYGgQC0sqBykO/T53bt9o6bwfgIIfvv+x/uD//qcazhNawAjA6C7rACnnF9/PwW2QTyjnbrrJ2uJe6XR6RvnmmeHn4969sGGS6g7orQBnkBLheD9RLACTGM7BjKYfyGdgSyKx4twNpdq+xl//dVWbGcsoYj1XoZi2RIt2w03nGBzjvRKPpR2YCsCZsPF+PQM+8nf/639/OezVFYvPNE3NVJ/2NE+mdXbcVK/WUy6eVyw61+7OpuKpkjKlVWXTMfWPTrU4GSg6laKZuG046GWg6cQtFUpcInH1h2N9/PCl3v3p+2as9eWvfk2/87u/o3KpYEUJDTZEF5BWCiKKilCLwmPkoSeSOTN24JLG2TzM7AxmNLb5yeCDcn5+cWH/PZcFkfFNhqbL9Ux916QELoMgJ2Emn9PHCKrHJskvOFBMzNWYdJgz98z1cZ1eW612x3SHOIcfHp6o04eSGFc+VzQDnZBOSvFA8zEcDezidvMXDjT/WF274oc4H74BEJZNGlcqklAW98tUTvlUVqWsH2orayWtb1RUXS3YgUyzSXEAyGD0GChOIjc0Y8URPxNDDiLAbh3sWfNELNXRyak1FujTh5O5zmsNfXhUM8SIjXN6dqqz8yMtZmMlQe4WEX3ja2/qe9/9ZW1vrhsbgs3CRY1T/cvDQx2+eGmFBs33wcGB0WxwVn/+7IWR1Hb3dpVF48NFvHCjPaPzAICYcVtSw1lMjVZLvRF6fnetZHoZQQdnGciO+lseOlnLNHczDHCmmpJhCGsCPbIV1UxS3FyGQ4PCCKAFajTPCxMXihw2Fus3NPnJJGMeWWQuwEwzcLLPBJN01x7xM+fLmecShhFPtvU5vNMqlyvWDMbTMSUzSTs8uDQwiKD46jdaql2cqZBLm6Z9QlF7ealYLqe3v/4LKparBvCgqwdMwtgwlYurN27r5ekLDepN1U/qevrizKbFW3ubqlQKalzWdfTszAwn+OwtKicWN4S8QZRZOqtyqWJ02WRqadM8mBv94UC5TE7v3H1LX733VUVmEQ0vaqqfnavRqBkIg/YSA5u11RVzNY9HXFdE8cdkExZGrgwwlDenUJ4rRS4UTaZoPEsmTMdn53r84qU5pJsUMb5UpVRQOp7U4fmlLoYDVTfWVM1m1es2lS3l9OWvfcVMrpqXF6qdXqp2UddFvaU6mc7TsaUncGZ86ztf1c0b13R6dKqz40t3jR6OlKvmtX/rukVNPX/0UrMhcWEjjSY95WIJ7e3e1I3bX9Iv/+rv6dr1t4yyOyaNYDRWs1PXydmJgT0APZ9+/J7e/9Gfqnb4WInZ0CQdRsg3StdrjTcNsa1XKgE3ywkLaFM4BrmQ4ZngB7zrhvxCDCblpgkPDo3wTgimRGFLHUaDhbrrUKsUnndWLF9NNdya1YsG199Z8x2AARQxXkMszNnZaYTeEITAYTj5DptvAwHMXM1pdSHVKry0TKs2X6i6WtI3f/FAt99Kq9W50KCb1cb6bWXyKU3nI8XNOJFCgoZsamya8WBongw5KJk5oq3Gpvnk9YFYs8ZDvRzNNxPsSb9nbI3BcKbq2p6uH7yj7bVbSkQyGvTaloFLMcO6NUfkwEUV2jmT78pKRe3eud794F/q80cfaTTrqlDKmbEkjXZoMsV7tYgzxXT48sje/+7eNYugvP/JfWvSS+WkKuUUZDT1a0MNugstEzltXtvRjdvbyuSXardb6tYmGncX6tTburxombdHOkuEYULFckbX9na1t31N56eXevDFAyXjOVVKa8qkI8qXydru6eOPn+jZ83ND5Lkzqyvou91MbnNrU6ur624yw72WcTOkejD55ize2drS1uaG6QOZZoeGoHw9+8912WQat6zBpbmg8eaeQ17EmuK/mRstpjzTmTWUfD6uM5wGmjrXfjJBtyiuuE+MWYtmoEYhlqL5Xqrb6xudF5YVBWI6xdSFwoyxYlTNLnnCRLK5Xpi7OjQgYr+ZiSuTiSDz2/KjLX6IT4/XiEYV+j0N9dz8UDBLBGA2zXQiYowepsMUwSatC+4TGkq0uWPWqk23uJf87EV+xR2EA3EG9+RYygy7PKZJJg26qAEiofmm+fbJt+s5f7759uQC93YIf3HzYEwFIAE4jWGRNSu8Xys0/X3aUCMSMXnZCK0kUU1My5h8UbEz+U6k7J4p5lNeYLP18O5ZSaq0ltPR6bl+9ulzzfquf2RijnzGQa9ADhgYo3nMVMKab+5wJGGsQRq7wEXyirr7+uQ7bJqcGxqETRnVVSplktrfWtFGJa/lfGDPyOR0S2jnGOgtrA7r9DpKp+LaWF1XkdQZ3iO6WzSqQbQUDuOj2VhPDk9t8k0SyOoGjuxLa4yZXluDgj7WRooOMjqLI2ZSFeoNajXqEO9o/IQG5OH8AZSGUWfO/xOMYj3yj8/GAPHx6Cqyke+FlMZ/LoZlmO05+MG+3d3btvgmfjZ7iiam0aobgMi6p/5ibdB8pzJZbWxu2hQaBoo1mcEAyKnTr8yk2Jt+/vlknnOQyao15DRlNN7GoAgkI+a95EJR2K0MelyC4DpgDBVZx9XKijU2ABQ1WKTQzWfIb8aKLWcqRGPaK5a1v7KqalAn4MDQJ/JzudCAPRncpaxnh9CcXk293LDoMtdrG5vCajhvvg1sDnLuQ/2uU7V9ck1jDQuSu4ra1aLYkA0xhYZ5E4cFAtsF2WDUJKqd3kAT8yZwJ3CircJfrvpwhttfNFcLQXCer5kfBs2YeVxgKJZJqZLPqoBUIMu9RQ3sgVU0qJyHrCXbX7idGyjkZmmD6UztwURnDY/WMtp51LO+aeJtOAnDBebDYGTvYxxMvg2ACXTNYV45NWwyYNZNA4APxhDN90ohq6KxXaH3u3yOPcVrwwQxn8ubvw3vfzjxOm/QG9g6+OpXvqTbN2+45PPi3N43xpM0rx99/kj/8//5R2oMZjYINKN3AAn8RtCrI29m8g8gQSNOOpbd90QJJ2zy3W537PkzALYxjp1nOZNcDIl6XIw0nfW1wHzY6P8sDzxaCpYGxbmXCoZvHE8G1MWd4h4OLsJ6hn+bFFoLFcpFra2t2znZqDc1HHRsP2DCGolw1jnb+VXj/er3Vhv93b//ny5Hw45isYlm0Ym6i4EVnN3uSL3WQDsqKZtN6NaX72k4I/Ilogw0zmZbs/pMkSnNW8RQW4sfyOeNtofpE58+tJcfvvu+fvzjnxiF6a133tFvfe+7dsm0LJIEt9OpoXLoUviAWPBcQB4tAoWF2C7Xb4GKe0HvhhNeOZKVi5tzTSfHx2q1mrZRacDNgALHYeK+BoMrUwmLMDMTFn/AUF45NNlw/LIGPpe3aZ1zV5xuAtLdhdLa7RoST/P99OkLNdvEGSXMBRwDCsscDSbfTBR9QuMu7GE9zYJhIs575/ccnH5ALN3MJhZVPpnSWrmitVJZ6yt5ra255rpULpqVv5u2eY4jFwOTASJ02OhsZD4TnsV46Bl322tOGee9QJ1vm2swWq2UuQT+i08e6dHzY102u6q12povMcBj/hfRbDTTrb2qfve7v6w7Nw6Ej9V82FfX3N+HpilBP31Zu7TNcev2HW1sbFrz8vDhYz15/Mwavfxq0Sbn5ImDhr48PlGLww0EnnUzDS4HzFjmXqzxHuwgAVywJoBLz81arlwroQOhf6ExDyKXwqkiBRiFlGVCGsUqaZMfDkFDT02PEzXdnukCA+MFCmkzrcAJ0yYerusJLypjYiSCieGVCM/pUnw2rF8Kt1jSM0xBG6GxuxscBfxC2QwT/bhSUD0xpUqmVN7aUjrj1DbTikGHzWWUSEd1fHGo+4/uK8qFHs8ZtSaVzWljZ9MQ8n67p+ZlS616R4NeX1mLH8moWW+rUYO6iT7Gcw0zuYSBB7AvmIwwQbx+7YY2Vje0nC41bbXVrtcNgMFYBq0buhkcL6HqYATFAWMFebej3rCvZC5jDvcpJgQ2cXDzP9YlIBvr/fyyZowRJgsc2jgBV0p55VMZvTyr6dMXh1qmklotVTRbDLW2taKvf+sbRjk9efFSjbOaZT0fn57potEO6FcTyxJ+6+1b+vKX7qrb6uj0yJtvpgSpUkLXbl7TZDTXi8enRmVmWhWPL63JX1/b1fVbX9avf/eva/vaHUsBaLTxhWio22maAzfnA5rId3/yAz382ceadBuKTAd28c1wwb3KrvXLOKQteXnmpi5XWiBjwgQmSkFUy9V/DFHzQDt2ZdASxPN4pIWvRwpA+19WBEEhdeMb1qxdHgESH07KwwbfJyDefIc/xnXg4VQ7qClpBNB9m+O5x7qEtPPQ5dwLH38/ISspbLrDJtymxYulyisFffuXD/QLv1iVImM167huFzVfjBWNL4wuGYljxsi+X9je6DQbGo5nWtvc1mKZUKOJJpUGiD3sml5zvg2iSIzmRqpFs6XxdKl8cV3Xdt/S1uotxZVUv9fRoM/0zKc+PCcDPAPXbaICKXZrzSP9+P3v69HTT819GNkIIB1AFsAdl7YxqqB8JlI6OT2zc359fUOffXpfTx49U6mYV7kEeAcNZKZRm2dI/OKa1rbWVF1Ja6m+mshgTkeKzmn6YhoPpuox6VJfuWJU2zvrOtjfV6lQVbvRN4aL6c3qLYs+W13Pq97o6v0Pnur8cmD3WymfVaVasikIOmTcyplOc7dxN1DosTdpsnEpZ/0ArCEf4VxFa23GSVDtgvuXZ0VRj59EmO3NPcadubKycpW2QQNm1EY0+AEjxKOIHGAOgW+jKAefI0UWoLcnmUDpB7TEzX6o0ZCIv7kW04kVgKkUzXfMQO92301v/Z++zAAAIABJREFUGP1Y7B7uuOizk65p5nVYNCnpLMaYC6J1AlMv7gyaAyaINEqu7Ya67VFr5FPTbJhGOtBdUhjbhC8RU2/UV2+MdntsLth2hxP/yftAy8jkl+YGnxMMTjHrW0od/D4w+xwtVCg6s4A1/fPNd8haCV3Yw8YUeqfs3sgTsYfB0nxqrEHuSjeX4z27ozZGkqSLQKWFCcdgZDjFCJKsacwkF+bZUS1lLU8eIzUarWwprkw5qeOzmp48PtOo5w2nWQFcMWkCI67AlshNrRJGj+Vcsukd00SjnV/1Lfabv9x8u895mP5gBpdLqZRL6vrmqjYrBUWpG/nZNMJm0OV0WXK4e/2upX+slCvmoGyTYjMacyCT1z3VTKP5SM+Pz3V42rHmu7QCG4QGJwQ3AG2QTLlOHeCGNcE3orkYW93l5kqcQU7LdmZcyRrQsmLRuDrtnsWCcb6g3TW9LkkAAEmwMWyK5/400NcBymkwux33IGBvkCm8sblhSTr2zGw/IhUb6uWLQ0s5MVYe5m/ZnLZ3ds3okYlzmAoE0499GjYQ1FX4GtmAKhn6LAURd0G8kzErTAdtoV+ef0wMVIq6GkYq2lxfBvZ+ML7K5Y3ZZxGDg5GlVvQx45rPzBOBNbqRL+gGDLxK1WojDEmH06kGDFGiES2ghZuemWfKfnTH6dDoi+hJ7nrekwF8eMpYbrUp8gPGTXCPBQi2g7/OcgKwpTbjl1Pxvcw3toLlcEc8Ogv2xnCoRrunwcTlFsbyMgMun8zbXRgaoQUO2VeNOfXiVab5K9CMPQ5YtlLIaa1ctASZShaTNGflmlzBJC/+egy0sgbfNdpM//vTudrDmU4abZ1yH0LbNjlRxFgw/B3OS5PVstdHo6vm255FQJV3QoODZ9g38/8zeiyTvy78deZzZn4MozaddHYbgDwAZaVYtLrRkzNmGs+IzUOyMbC9cOP6dX3p7bcMjKrXL20NZRnS5DN6cnii//F//0O9uGiZ9xRrEWCMdA/OIoB0DPTMvwPJaRpg0CVB1LTsF8wI6SONaUQcNHs9ktVotFQPI8I5rLmBRYTSeHOe0+9iSMjrt5o+DETFfJDRZQzGtf+csPG2WtYAjbkiSalUxUtiy6Ik2+26JpNOEGGW1HJOrQfQ9arhds+BIIaS5vu//Hv/8VKLsRKJhaIJ0Kaxao260UjY+G/HoN/ldf3rX9ZFe6qzo5ZSy5g13cMhzddEyejCNjzUV9BrYUPvDhpG4f74g4/08ccf2Zu899Y9/cZv/Jo13xiesUCmEyip7obMh8qiNy2B6QlAiN20yVAukwMF4fABoseG54NhJzQbdR0dHhr9mgVBEWYUc4sewwQDUzOoYNBcMQzzh2HajystixcGFA8enQTa4yg+zTfW8jSaUIJfvDjUFw8fWfMNpQ3aOYgMCD8fHk0oZlN8vf284MMMG3ArKjCvIhc9mbGixF0HF8omI9qolHR9Z1Pba6taXSmqVIAqgYmUG6kZvQtzN1DXQNPEwQ6M54dHwqJczBEwErG8bBBYihrc5Zvtrjm1RxNpO9h+8MkTvXf/kS66E01jREzxXCd2xWIIkl4O9eU7B7p367qq2ZSmg7Yal2Qpd6+QYaYiFKdEkjEBKleqFnP10cef6uXLF0pkYqqWK1rf2DR30s8f4QfQUnc0MepJ/Ire6kUUphjm0hzobUz06x1AEAljnYoxKOyztt3il6Jftq6No/m2yCT+9xKUzCeBHOxmDkZjGQQAAmzydVyexrS4cpXmMmK27Qej+wi4UYbpBJnw2M9FJwaYw4aD6TA1bTEyAIo2DoRoCrAmq1Qirikmf6OZGSEV1jeUqVaVSkx09PK5jl4eWyFBxBYUyS+ePdCLo+cqoLEurdhhA7tjbX3DmmLMNTCkIw+Z5gMKJnqhXneo8RD01rVdTPI5jWhiiN2BNsYli+aMaTvUvRiGJFNMMpLaXFlVxrLnR+bVkOASM5MrzHSStsYvG3WjyuWLBWVLBc/V5BKFpgQINQJkGxgSbrEjFglEpAeULyk6Xeiy1dMHz1+q3h8ZdTBbjFvzTaY5sXonz1+oeYaZxkBHx6c6vWgZc4MpDdTRjY2Krh/saMkF1R1rPobK3FN+Jant/U1NRgudH3XUrEHX6imdiWmjXFK1sqE37n1Dv/17f0vbe7cNmDo+OzWGDqBPoVSwJv6TTz7Ue+/9SKfHLzQedDQfD9yNFSfcEAUPKz3n0fivoNEOJ9ue6flafuRrU2U7H17/HkYDc+3nFUXdK9cAjXeNmOv2PHKEAjhEbvkz14q+rgn3xtudbF8Zr4RO7C71cdMkGh4YNeSBXjXTtgfDhjsEEgJqfdCghxdXCAJQIBXKGX3rl/f1q9/bV64Y08nhRI0ajKeRsrmUcqWKFpisjXzank4ga6nZ1GN774aGo6XpuGksQkNLoxMGOaBOdfZcZmdk8N6z2ly/pe3VW4otMAfrmDkedw77/i/Rzivrdkcdnz3Rj977Ez0/eqB4SlrfWjMqKY75gGJMsoZMl8auBaUQYOJE4/DBex+oXm9pbX1VuRSHM/rvvhbTpMrVXa3u7RkQwT7v9y715ItnevmopmSUMxoDJp9yZPK87xVLOoAyjma9Uevq5fNDvcCg8uhIqytpvXH3QBeXXX386ZGaHaigMRVzaRWLeZuikNyxt7ejSqVqHhykZQBaA3qT4AFoTWFkRqk0LTAOxjRPEWvcKXocxcdBuavDoyNrzHnffB33JSY2TMG51xwod0mCaZ+nEzuP+VrziMi55s6NfrwjYzoZntfmVk6TKjdIZTrInuEzwwkcuRVNMRIXprno43GG9+vDqePO+uDzDXXINIBu9sYdEWbYh3GA5C0zfeQ9c8YbnTtOFqw7CBvtPGDGUShDE8fMi4levdO2xo94LthVMDjYSzxHZAkZ9uOCu8EjbvhvvcHENN/j8SvN97+y+Q60xT4FmxotO5tMKAerAZNaIh2HvaABJEIH6qkPGBiKsffRLzPNtQjWwUhjM5SKGQ0d2j5ndaWYVrWYtTsAcC6amkupiGqtnk5Pu+p2oL5Cx3bzNstED6ya7WwgkhCAOkn++9RczEMaupNCvVkJz7iw+Q6bFNe6B/neFknlpXEln9H1rVWtF3OKcV7xbBksMAmcT4O7N+6xWpGZvX+LiDMzT2sjjUZMYsF0MdVwOtTRyaXOAKqgaxe5590pH5CVn0nzvWBaaA7JLnmk/rT1DBBEUx7Qyq1+VESlfF7VStVYJRihtZiKDZFX0gxC9Q9qzQB8tahW81gIMsmN/rrUECNSy2N2UzAc9TG4ohkpFPLa3t2y5ubJ4yf67LP7Bj5RhxfLZe3tH9hArA3dO9jDNOEhi4XvaXUncZjU7dQg5rM0dLahMZj8prI0G1tHGBqOba8yPGFq6EbLLu+ARWQ+EiTw4BLOcIkINKJWyc/GbBUj3elUO9WqrlVXzO18hD+PpYnARPPJf3C1BSxHN3AGhGBdWGxbjNfr5xNAlXs/ASYgHQm/RwhO+/p3EzlAN5eeoqVmb4eNMz+T/sVSiSIONsIc4t67aHRNNmuNOTVmkBUeXu3hWg419a833y7H8oo/rAUAzYrppNbLRW2tVrVWKqqU8Ym7G8cFLuo2fQ3laVDC3V+L5hv9Nt7YR822np1caDTH2whvA6fZu9zE7/Up0gR0/wChIVAQEjYcQ7BzN83PA1hg8GX535jwxlTJ5c25vFJIK58LJsUAnGbinDUww9gRAYjZaLbU6w/tc6tWV3Tn1i0d7O7amoK8H1mQCBHTeb2l/+kf/qEevDg3iR+MUB4Swy204fQpfA48c2jlsI9g5Rgwm4SpU1CEPc55T206h2U80nAaVb83Vb3T8/NA9Jcj6wHQrKcSM5N2UJ9yz5q8wZzQPUmC2bYDl24wZ15Stu4ixnyKZWLK4D8QWeGLNZvhFUUKCv1pSosp9f9fbr6v9N6ck//53/8Pl3xYkSWHF+tzqtOLM5XKFcumvTbOKl/Kau8rb+myNdHxswtFRhweEXXGS80nU+WSMdN6cFCATpuxUHjpQjF9/ExPnz21h/nm3bv67m/+uk09yUbjsIZqyCJhgfI1fhgQ4+L0rdAUJ9SLsRhD+rYbR/BwHB1h8nt5cW5Ivk0z7NBwKonpx41Ww6EJMu5IixVehpr4awiLDP5tWm1S12iMzZ7fD3qozu1WR48fP9X9zz9Xs9VRKpUzOjIFKQcpaDOLhwIFmhCUajZWON3iNVzlzBrVHHqJx4NoOVI+m7CYsTdv7mt7vWqNFtnaFomDqQU0vXQquGSY2Af5wzSNAa3amp7h2Bptd6DPqVwqWiHBxAN0CuBgyXQ3ntD9w7p+9MkjteZpKVvUIoL7ukdGzKYRTToN5WILXd+sarOcUXTa07DT0KDXtWKiWC4ZcIJzPFQo3Aq3d3dN83x8fKZPPvnEfmaB2IFY3Ohvx2eXumh11WLqQNPKBUipbQ7CodtlMDs0/WrYhLDA/WI29082YKB/defnV/pW/yqfetsGIM7kdZMr04q8miTS4HOQsEa8uHAtm7nOmq7LLyUr4oImnUuBwhvmRxTXT8sNdrOM8aSrZHKhGze2tbqWN+fu3MamXabz0UTnLw518vTQmBNf+eY3tbF/Tf3uqd5/98f69MNPtbW+pW9+41tW3H324DPTxG7ubHkGb7dnjfJaddWyuMm25HDCgfLi5EytRltj6DdTnhPZox6l4ftrZg0rYBGUMSuaQPehkNn0lMsUw42CVotFxXA7RwfIoQSKHHUzO/QzvBaMi5h+w3zJQyMnE9KYJWjbvPmmMMd8g5rb6FPDsRlGpWML9etNXXYG+vjwWC8um0onMtrYK2tte0UHNw5UKRfVODtX/bxu++/k5FznmNUNoVbC4Fgqk8Xt04GEVDyr5QwEfajtg6o2d6tqNQdqX87Ubowt5YCp+/ZKVRsbu/qV7/5V/fbv/XXlips6P4fFUdOw37eCkgL7s/uf6M/+7E/16NEX6vXaxtoxQyOKMjNV8/gWwx6v5kJBFWP6Ur9+r5jjpm8JNdg+ZXj94r7q2+1c8MbEG1rX4fk4J4j8gBIfFL1uNoke0tFbM4mCeWF55U5DDBAB+2w4W/nH8suhlFmqROCMjD7WMps9O9VxL7dDuspDfq0JfzUN9zcTsousISbTORfX179zoF/73dvKl2I6Peqr3aSwwTgsp0yxrPEspt5wZsClltCN+1bUVdd2NBpH1O0N3dQpaK7srLeYG6cEWgE3n5o5ILE1swXGjQfaqd5UMpK2xpt/zGQwADBC2jl0tGrQfGO0Zs338QOlMjEz/eNb47zNlASwa9jtWMIDEyz8J5Bd9dptffbRJ2p1euYFQcrSYtJTt9lWOlPVzv5dldfXlc2h0QV8ONJH732mF48b0pwoHd7zWCsrRR3c2tXBzV0zE8Ttt9Ma67NPHuiLB49UrzW0nI715S/d1Jv3bujhwyN9ev/Yig8KBe4QGCpovosFDCM3bSq/urJq+xWKLj4mTLCh4Q8HRGY6qOjZtgNrvLe3t+3rQ+rkYNi/0n3z5+xpy8O2DO52YDAKDZZJRcJo+qGxD9+X35vbLMXt3AFumm0WnRf8r9hFFPyAXix9AEJegzUKU77PxLTs3P9MFyn0DWzEpTsw/bLvjaTMzjendFsRjraVAnM5M/NOo2OPAGNgYQPl+k6loErDhDMKaMYBXTv7lnb2ra/B4IhY2khv0FW9Vbfvyf0CS4K6wkBN4i6jAOW4F3tj3usz7PjLzfdfMlwzxI2GiHrF5V4wz4qZtAGii6kXl5jQMWUnkpQ9T+3U6ePs/8oDxSLIoDQDMsTi5mPBPYypHSa0rJnVUkblXMHWwiwy0WhBdvZYtdZE7S7Z3UybOCA8ShVGl+GPNG0Bq4H1gN6Sg8qb74RduUant3v01cSQJ33VfJsjMQU6tGdON29I1st5HWyvqkyk6RjpQtwYjYPJQINBx74mlysZYA5jjyztSJRBDc04pAgMbp3hwBqB9XR6VtdlfWTDh0yWyZYD/dRP/DK9vh15rnN34zFvfkzrbVRrlxEAxnEeAJRzhvDs67VL88Oh1uLv2sSUIUAwqfcax+tXxyO8gfc6MDh/zVBwaM8Mw1jqCeQfqxtryhaIcmro4cOH5sxOHV5dXdW169ftvCRq1GQeQRxwOOwJz3s7s9hTWmg87Nu5Y41Gwte/aW5xc7cEooU137zeaqVk+9eGHsHnPh2NzKMBdgnZ5P0BdwYGW2lFUmjy56qfnyk+m2m9VFKJaSnJN0xZYR/ahouaTGAZaO5ZVz6JZkjGA3IZIncbDT4sFfYzlGk+EwcYYMmQCBTWjAlv+AJXfqeOB/KAQGpo640/Y3jIf17OLfIvl0EeOdN5s6t6l7uIs8l7Bu768C4Pr227o18DlnwQFHyeJknxTDFg+kI6qe2VkvbW1rRWKSqbcI2zJUQErDX2lPtcsR4x8nNWiwEypBwprsNmWw+eH9p9id+UOfqb3MRp6jYpH+PHBdPFex/7J9DEO3DgEpOk9T8+rSV1iX6K54bXEpNrQLlyEZp8zhg3SdiiFm/mjFH2N5/5ycW5Ol1MPqH4Z7S5vqa7t25pe2NDMYZ2Q/w7RmoPRvpf/tE/0f2nJxrPo4ragJKBDIwjl2/w3nlNgFnEjHFnWMRjDGZv3qMkY1HzY2EdA3QNRnM7p0jCGeKmG2GdTCzNJxlLKhmfu3E0a9AkHr6OzdvAnocP+Aw4Cf1z2OPUG9RGyaUW0axmo7JJL1PpnmLRjt07EaUtc56BW1j72NTbfHHCrPCIIn/nH/xHy0QM8wiceqcWJcQlvLG1JY638XFL0eRCW7cONJ0nNGiOcVCyQ2289CkfmlVMInjY0OD4PTELHB6dZkcv7z81Q5ZYdKnbN27pt37zNw0NwQCARUaj48i0X7i8e1AtUDqo0Zb9bUGV/otLhaKeD9tpkxyqM89rXYIYQsk7DxpnRy9CrTd//1URC9IUNN/xxFVBymIyvUeMAsRdSrlL2Wxm4AItYza3IuPRo8e6f/9z1ZsdxeMeGcGHhiYI5BuTFg604WBozTULKdR7u9nG2Jofn3w7DcYK4+VUpXxad/Z3dO/OgXbWV7S+uq18ruT6ZYsrwCHdaRRMNoyyZ/IbqNA4EkLJGKvfYcIztsYMMw7eHwZYvAemETRgAAPQ9543h/rJ/ee6HGc0iqU0INNWSANo1uIWFTTuN5WPTlVJzpWLjpWNeyQBwATT/erKin2OjVrdqP5oJ3H3xmziOSZYcwrOlD6/f9+Meabzpdr9gRrdnh2Yc6jhweJnE5oDKnpvDi+KomACaJnogety2M145iJ1j1UrPoG2bsEvTa5ydG1MjVl7ZkKDMZu5U0esMQlZFhRNjlYHl6JpBx0UcJp6YIAT6mZjSeUKJa2srStXWVUyW7LClenMeNRWLD7UtWtlraxi3hPTzbd/QWvr2zp7eaQHH32qcybc1aruffUdLTMx1S+OLOO60+ho2BmpmC+ZE/+Lw+fa3dvRra/c1YSi6LKmyGSuYooJF+YyCQM7Bp2eDh8fqtFAEwNam9LYIicwh/BDGckCwAz7jQfHfqBZ4/FBveJS5DmZ4RsslNFI5VxWN69d01q1anT0MY7ITMKDnGSOdfZPrkC2Ok6VHt1A84b3AU04qzeTTpp3wpPnx1pbLWlntaRRs6XD87ref/ZST8/rWDVp+2BV2wcb2the12q1omGrYznGtcuGTb5rzZ7FweD+CcW/XM7JGMgLKZcuKTJnTUx0560dbexVdPTiTBdHI7WbczW6bS1iU+2sruvg+m39zb/9b+o7v/LrGoyiajR76nUHajdbujg91scff6gf/+SHevr0sbEFzOMiyAPmPPTMVC/8rdC6am9dw+1Mi2DKF1K7X6NgOmDkf8mm3FdccG9gHQQKvnfYfBtIFWQaoymFDmiUOs+vdIqWszdYr6FBpU2q/Hqxn+OTHLRkFNXuGM3e8B/ncVQ+cXxFyXS9o79ep8+/PgX/ebO1cAIPyJrKJPWVb9zQL/3GTaWyMzXqQ80mgI9zMxUkV3gwkTp97gAu6a4ScZ43ZncFdzae+UTAZSP+TmwqYv+bQhizLA+8G03misVz2lm/qZ2VG6b5pvHuDTkXec+v3M6ZlgGAVcpr5tdwdPpYP/np9/Xs6HMlM0RKYfjjk79cOmvTzGGvy4VgnxFSi0y+aFP3l8+e6vnLE/vcmRgsRl2bgq1tXte1m2/BcVQyzvRyrtOjp/rk/Qeqn3Mmo2XrqFJO687tG9raWTdDL5D/TKqgJ4+P9O4P3zfDQZ57KZfWt7/xlna2VvTBh5/rwaMzEoQNiMpnkjadZT0woVhfX9Pu9p421jbsPmu2m7Yn2ZvdbsfuXO4TPm8YTNDLoQzfuHHD/m3uzFCbA91qSOW0vxeYGIVMLu5c1mJ431Lks8b4vtzV1qybmSou4EnTBRvNEgDlaiqD5nZkDDoavTjNPHTm+ViNds2aXe4azES96Q4bJm++zXTVGBIA8d58ezQZYICDTUz6YP5wLsL2mzEFMf8R14G6pnRpJkY0VfihcGZyJ9GklIt5Mz7EGXq2IM2hqdFkaE0WBaPpbBWxZjaXwozVQVy2d7c/0fklCTFLm8QQNcae/fnmO9hjIVNmObfiHV+SHI7GfCYjZAYLY1LgMsx9ziT09OxCl/WGvTfL5Q0YAEgkAEVgLpE+gvN3A83xBD19VNUCVNOiSZbI9O7PRmp0RzaAafVHBlJMpn7HMmzxu9g9ejBK4lkbu27ik1TWjg86AjnO/0/z7WNq6MYA/z7IYe1sVEva36pavYGMLpnOaxGNqttvqdG+NKZCubiiVBI3cc5Elsxc49lQk+XU5HX9gC4O/R9g4OKipXqDiW1KmazXfJYzbg2xT7wt79cc8B349zhdznqv1VjnbqiWtozucqFoHxhGrZjK4ooPeGksSpiXEX62szgpyF3H7783l+7g7rAseQP2YcjlzdgKhuZgCMvQLmgtYklLIEFzinQgTipBuaJrN67bGmjVGoGpGxNrf73sVWOfkBwQeGUgD4C6zb6ArQcNnfcEu8MNr3woBNWYWtMiBtOpgDafdBf90dC/XxTPHqjmTByldCKlRDatRSyqbr2pGOyndEbLyMKAE87yMfWB1X1ShOksTaJ9FN54Uu/SPwA8MSxkSIfxLqAG9RrUdZ4TeBCeOqQCUQ/wHnkOpBk5vdhrOQMCMTm2mgUT3wBcCfygYJXQfMMcosG8aPWtATeTxvAzCzxZrmLNQv+WMJ3gqmPx3+Bh4oMb8seXqmQzurZW1d7aqqUJJVLom91QzIeG/prMWM4GPzPNAcBpFrmbo3FNIgkd1pv65Mkzm8wzrLBKFjdxzoUA9MR9n4EhDMEQbH69+XYaup9zmKzxnqmhzWMJcDQWscEi7JNqIWvDswJO4UyoqTuMLu/MEO6I04tLG+o5gB+z1J57d25rf++aEmR8T/uajgcmNfiDP/oT3X92rMHMzRXZB/a9Ai8VY54CBGH4loFdnHb2rkknXbJBLYbRnPWl6M3HSKcnenF8bg77MTTckbkwseb1ZJNRA6FLpbw7aRgYQ+sUZLXjOBcO4wJwPpTRsW6Gmqo3imvWh6GaUr7YUyRSt88mpqzdVYvlX2i+A8p5WAtF/s7/8B8sy+WyBt2ORaeM+317kEwrx/OpGq2+GRJlcknFIxnFljTHQ0MScJkkPzuajGk69sxiJoXZdA5rEzugm5dtPf34uU5Pj81ca393V7/zvd/W5ua2aV/5QHFaBj1kaglqgvEEro6hGVlEIDqpq4gA19K6UQyPiAKQg4dL38y3JmNzSMb0JaSN+xTc9V/hm6cXc5drNxzx+94piOZUbpoap91FlzT6vmGhLIVT62fPnuvjT+7r/KLhoEPCNek0adZ8pzAdwW16qGQsY6/ZzDODAjucfPO/mdKYmJ9DIRpTuZDV9d1No3jvb29YzmuhiCU+URdOJ4dH5XpmjCQoQnCYJ2fWm0nQLi4AHtLK6qoSyYzOL87UqF0aam+69FTKCk5e12F/rHcfnOhpfa7BMqn5fKz4Ymy0lVgkrUWcwqyvaftC0d6FSomptlbz2lpbsUIFjb8VhMWCGYtcXlwYKlldXzE9dX+21Oqdb2hne0f/1x/8gX74gx+4lgUEG/dx9IBcQoG+2rNNna5l9FctFDdHwiBq6Wq67aYvYb/izFM3hXEk2aeFIGgb6yu6trNhzxrAiKgC071Np6ZxdETbKetOBQvyR23tBJRWi6dgs6J9CUyroKUk00b9KlW3lC9uWsQJudOpJMYpY+XyE01m55rN+rq2/ZaqKxu6OL3Q6ctjA7G2dzcULSTUnHRUzhd198YdpWMZff+P/1Tvv/uhXbI8iTfevKs733pT8UxE0elMWSU06QwtugyNPZprJuC1o4barb4WS6YBbkxjpkczNGsUn2ja3GchbMgonjgDrGGEKcLhg76HC2E+Uymf0zv37uqrX/my1ktFjbtdnZ2emN8CDVplpaqV1RW7oCk23JgLRJRMxoEZr7Hb2F+np2f62aOX1jC/ffuakrOZHj0/0Y8ePNLLBgYWSZt8X7u5rdWNVa1Uyho0WxbhxPsir/708tK0TFy2RLrcvnVNK5WSSR9mRPlOQFZGuvnmunavr+n45aUOn3bVqE3UGvTEgtqormpjc1e/96/9Lb391W+q1cEoxht8XNMfPfiZHn7xM7XadVuHHP4xc2IG8GJxcbn7pXjVfL/WWHvWt198/uuVA7k32b5Gr+i3P0cPD9pkc6t3vWc4+ebJmvFTImkSBkt5SDnd/HWautGpghggO9/s573SHwUnku1hEHNSBwClaMLddA39WGDcZHpPp6rDonCk/3UKul9cIT3d3m1AvcNNmknKm+/s62vfuaZMcaHxCIOrhHIZd2emTOxPpcEoYoZCOBsnk4EAssBHAAAgAElEQVQsIlkUyrT53M9zLmmbFgXTBdury7hiShg1dzZjAoL55Ir2d9/QVmlfkXlC/VHf1mLIpjLWjBnBEAVVVKWyZkkFhyeP9d4Hf6rnJ1+Y6zj+DkxhOedxSQUInA4HNhm1+4g7hgZESzUuL3X/wSObtG2uFDXtt9VpdbV/421tH9y2+5X4k8i8oxePH+rRzw7Va6UMXMgXk3r7zX1d291Sd9CzTO9SpapoJK33f/qZHj14ao0Be3a9WtQvfesdZVIR/fSnn+nlcUtz0yWSfZ6yiTeNQblU0tbmlra3dyxLGIom5qEGwI5HarSaxtDCEIfCnzuLQp1fTL43NjasKMRl2rR9nNeAu0xWyQdPJOzfxioLCib+jK/l7xWLRbuPMDHlng8zt53W7ZEvprkMpGVWWEObDItNXgiTlFxWy+hCl81Ldfptd8UFXKTqAHhBKmQ+AA46OV7uudOhP4XpIZFQcJ9YrvbSGtTuoG8NGvWEne+WguKgGnWHRZ+Rqcs9FTQiUFMpXGl82CuNTl3D8UBxHNKTTPbdZAw/i1K+rGgEoMBlAb3BVKfnHdMn4ib//9V8e9EXnBE2tCNOLKpMPKLIbEK4tFLRiJltwszg3V5e1PXy5YlqdTwP5uahQKHqZlI0VWlvPKBmcy+PBqq3OhqNmXJBM02ogIyOqJ98whJtGr2pjms91dp9OxvQPCMJ9JLdAW6LTzJHaZ9QYbjGeclz42d7Y+nMtX/l5NsAPqfOcrbSfAMIr5by2llFEkUNNlM6U7LJd7vXUKdXNxpxtbSuRDQjDGRiXGGxmUUETjTTeDk3kB9pQUqAIlPVam21mlMl4hnli9D0sYfHrpZJPq81FjjWAwSEQjUHVtGG0+CEzIpKsaSNtVXT9sNG63SHBgLHmb7PPEcerfJoCuMsZDH5ORnWpLbEA4o1Ex/+HgtxbWXNGhfOs8vzM8supk6aRpMGDreaLaPnY55bLFe0t79vjc+o535CAF7hGQnTxeKAAcdgNgQGawYqLNiXUi7vKSbU3ewlmy7PeE7emJt/Tmgul85ajcbkHMYVzXKzzSAlYncRd1XU5CUR9VsdXORsmtifDdRFwtabmQP/KAqDK6YY5nbUVNQkZoDmDv4MMbA1ZRJNLYIpogMgM2NoMvhCLos7OUZcmHIiVaHlxiEgBDVYfyH7ldfN0CuDyafNavzuQjOdtfWUUy6d1Gm9oxdnbhAdRp3bA7D70gFxo4sHw5qwwb1q2LjPgzrSPHOSMW1WitrfWNMWLALOCthq6ZSBfi5xdfmLsSow+jNGCBxn6n5iT2MaLiJ6flnXZ0+eqTfmubxqvs0VPUjzAJXgHMbj4S823yEN3ZKWAAZotJk6G5MMmxLMJBdmeAZVvoqUCXmDOZzHTTZpDEkzzqR2X6hDBBhxtGOYZUttra5ZXPNKqSz0hekEjf3IDB//tz/6Z/r0Kc03zBNsS4O73QwEHUA1p3kAkWzazJqRdnAf0qfxmbDO0JCzZ1mr0xn1w0LPD8/U7veUMHBmqQRygblcslmpmB8LrzvFfzfgzYF402wHNdrrjMNw3QyXxOalNOn4oLFQaisavbQ6ObrEZyuqpWm+fW+Heu/Xo1cj/8V//+8tCUTnw0zg7MekNxpXaXVFnWHPKBw2DZlMTe/ExoolI+bgDEJshSM6WuI5sJrHmS+GUUkCwzidvjjXF+8+UaN2odl4ru31Tf3Gb3xXN27dNhv4nDWTXgRizoCDuOlSoMqgtzEKU8QclqG2uoISZ7ukx0sFESU+hWFCA1VxbPq1i/OLQHuGScqrOBmnq7gTXUiLxZXUYk3mUMSMg2yIEx8sNBoWpGuxg81O1M1wYMX/J5/e1/HxhbmYmsaKK33hOlwmgGjqOAicSvKKds4ioQihweM5GhU8cFRMxgiqz2hvc01vXt/Xzf1dmw5SSPklymZkoeJH4x8wl2kS909DZ10DC4jBdJkicWVlVZ1uX188/MKcxNdW10ybi1N9MV+ww/hsONWf3T/Uk8upejigWZREQONbcojhDLnQfDTQtNeQJl1VUlHtrqNdKWk5m6jTbhptBNMNAJSziwtz7eTzGi8iOnjnF/Urv/Yb+tPv/wv9/b/33xk9HXOo0KAqZAY4GhLOnf33rw7QV5O1oLMOmpqw0Q7aCZsw+PcwLWwirkIxb9EHFJ04haInpAllMuAULUfrjJ4XrJsrna5N+OyVBBSxEEt18xf2jlFtckVlSysqllZUKJWt+IXOl82Qm32s+sWhyumMVlezhswnkkXdvPO2SptlNcZ1TWJjfenOXa0VqvrkJx/rn/6jP9YXnzzUZLwwOtn+jRv6hV/7inZvrJvWdzYem8t57ayhfgfK6lKzwUKDjju3LqCbY1AXIJx2oI5d7sG06Ocuf3N1DYwmzCU+bpMec4wNohqQLrxx966+9eYb2i6X7JDH7f7k+ET5Qt60paVizil2gfuoab57HU0xBJwvVG+19fnjZyY3uH2wpXv7W5oOJ/roixd698FT1dpdQ1V3b61o59qmGRIVciXTdWJy0Wp29eTJC52cnwZZnFBIp/ra1+/p7t0D1c7OdfLiUqMBMTsT5Qq4Pa8ZdfTivKXnz4+tIKJp3V7bUCKZ1srWrnIFjLZ6Oj8nSxyN+lDdNkXs2IpItKqgszxXjH4ss9VkCp6XarSk4N8BymZnB8i1sTLsUgvkE8HaDLXfHvvh9CfOPaPHsgajHm9h5ohMeI0CSYE698uoWDCqKT4ZnJA0Bkx1afyMZhlo3cwsJthVzghy915jHnHOEU9iMUohLd0jWszVOhYzgMr8OcwROEwaAFhg+hXGnvkeCZt8dotNM6GyGZdyqd2DTX3tm3e1cw3TyJlF/OTSMqOWi85E3RHSWH4egA0gKoZFKRWKq4rFmQykTN9GY0P+rWUop3E8x+DPUwwW5nI6tEI3m1nTwc49rVeuKbIg/aFvDCnWJK+Jcz2cBHJulavrKpTyenH8UN//wT/WZfNY1fWiTTZxWSf6kX/MPGw2M6CJcxmTmt6gpyVTn9FMxydHGox7KhbSRuEmguTmrbdVqm6YyeFoWNeg19DLJ4d69sWxoou4tjc3dOv2de3v7RhA8Pj5C5tybG1f09lpTe/9+AM1ay0lIgmjG9/Y39B3vv0Vo8L/+Cef6KI+0BKdXDyiXDpl+lAipDBS29/ftygxmi/AN6berA0abcBqPluqE/Y75wOFOc8Get/a2oa5mbO2OTNp1Ns2OXcfB9ZTSGflWbgBDkZ9S5dGwTRi/YwwNZsapRAg2SmGsLVcRmAGQcggxsi7JlpYNjgqPNsUSqVLymZW7azt9msajRpGweYzpwCm+bZomiAeib1g4rSryB+fdLh8DX2vG62yB7iTh9DcLZ6RmCY3GaTZi6egnmdsb9IUGfVzQVqE5wbzI0ke4fMHaIsmKPgc6KJgx5uFexaTPoBz1upwvNT5JRKI+dXkm9ceTr69oQ2uNic/Ayspia6Tae50ZP97tVzW5saaTU6Pj051fnZh0z8KX2ukykXlKe4D6qSzYWLGjmOA3ej2dVlvWk1GA1DIJqwhySaIIEsplkyoN5nrqN62RoTkgQHTNGME+olirvAWk+S6WJpvpsvcv0T5UBuF+uuQFfS63taHIM6BNaDQHMbd5CgWX6hcSmulQqPnxk4YLlF8s/8x8+RcJgfaEoJnHqUEyMa5zR0UTr5Ze0SyoRirXXbU67IWM8oXAC5d083fDafR/NvqSmu8Xg0DaL5N6hTkEa+vrmqtUtYEUG80NNbAzsaqgRnENRJPe3x6obNGW73h1GKf0KvzHTjPzCqQdWwTMobv3tQBmMMkxQQRlksiigHm0GQSi3hW3X5fJ+dnGk5myudh1q1rdWU9mL65fr5ZvzQ9N+uUgU/YfHNu8t6gb7M3o5G5SsWM1ldpTKAWewsCC4o7gT1sbFXAdPYAfYHJVLzmLRTQ4MaNYXcVtWlmwDBLl15v9ZGdAUL4PwurT2A8Bt45pr116RM1LGuJvQPIzIAKPMwMtvCcoeHGNJLprDERfS+zroxmTQM4HAlin+nTbYLvca9o/8HFzGOKXGnAFkzHEjGtFHPagLG5WjXJzpOXZ/rg4QtjfRh12ORlrBXy5yParhYsaaCJjBPaO+77to6DwQ11KOfMcq5UZKmNcl63r+1orVqyJt8M7TCDjEaNso8ExIyYRSRWxp5rMZM1qnoqxuucW3LBaWughy9PdVZrmnQU2jaMWNjCgM/cTda4Utvi4RFovr3s8AGWDfyYpAeGbiY3iMUMUHa5AYaGbnANRlEE0M1x//HcEgaEcOYCfmAeHI/jI4FUArYcxtYxVYsVM2YzWWQ6rVIurkwqaiZ2//CPv68PH77UCNAL7yqaZH42xttGW3dfEJhFnEOAqcVSQTu7+7ZG8Bjh7jepXZIeihi/iEkt2W9E19LnmRYeibU53qdNwpi3aEWiSolJYzhL3cP5G8gGLeaOZxn4jfG8YGnMp2q3s+p3qkrnlqqstI12jlQMUUE0mvL42cAx3RgPFo0XxBGyhv6z//bfWWIVn0VDAXVkDD1HimAeM5nq7OzMGrxcOmebjKKdSyWVS1kjNkK/NZ7YQckUPJMvaMQHNZ6plMnp7NnZ/0vaewRbmp7nYc/JOYebb9/OaUJPwAQMAEIESFq0TJmSWGWvvXN5YVepSuXywiuXpfLGrrK8sVQlLkwtKNksGhAgAARJDDCDSd090zncnOPJObme5/3+e+9ALHHhC3TNTHffc8/5/+//vvd9n4Snn75Es1ZXVBWpeu++80288Y230WNMTDyJoH+EIbP0GhaZwMbbptg29SKVUhdW+ao2tSKFmVQDoz3ZVNLTDBHJI6K5v7enxpMHA6czptkxEyFP8+i5jjJTXppeacUsFoVFMosQRQKJgkQR/pmBF6c6axub+PLBQ2ySXjg2+oPRWjjtJwJlmx1RfgXTM8jWFaaa0LCA55jGOax7URCkfaTjYcyU8rh6YQ5X2XwXckIPWLTI/c9pHlm42H+bOyBf38swZFF0dHSkQomfv1qpCeHgImYGNBslGvCQRsLPvNvt4a/urWP1ZIy2Mq+HylvkwxriZiVFidHCJqO+DNcm7QrSoRFmC2mUskkM+x1NfmOKF4kq/o00FE19RxPMLN3CP/hHf6Tf/+f//H9XjJXo+hy0KCvZ5Qm7mkMInld/OB2tto5zAtnzKNtv/pk36WNZoOERaQKOhs4Nxf7cGbg5RoIh3OcEuF5rf8oLdugjJ1zONEuaPDegAqk4pOZkOeAoIhJNiGadJLVt3MWw10AqTEdcTogbSKWmMH/hBuL5JPqBFnJTKVyZu4y1Z2v44Z/+OR7fe4RunXor6pcm0pV+8+98A1duXBD1cv9gV9EO4UAUvqEfjZMWGtW2mnWiE4ovobGWHKctfkaDhpEVE4ZCeFoXexa4pkh34zNynqrGg5Pfy/Xz3o1rePP6NWTTaUkrKlVSYUn9TittgDRwUsd4jdio9NpNsWua7bbo5avb+9KPvXrlAsqpKFbXt/Hh/ad4snkgjRj3hqUrM3jjrTsol5lPHEc4xF8x1GpNbG3uolo/0WcjasPm6NrNBVy+NC3K3c7GIZoNZr+zcBrJg4A6e77X7e1tNWHcmEmhZyNHqly7S+poG5UKnZ6t6OAaYZGdSJLaTzTPTHe8ZplPhSi5ck71YsJMQKTGgVrqIamqPJaMWqihEPm1Trbg7U+ix1JTLcdZHl42eOL0ngWkR5PiARyLhFCQ6VNajTdtB3WQ8tBVpFBPmieifHwhsTnd6N6bypqBjEWEmTu9DZY0yVbRRD+AgKjBZKZwT/Ho2mRRsBDvUQMpKr2TvriiQ2tLIjqjiBMFYxtVnMrjjbdu4dYri8jlfUgmSHczg57dkx6qLdsFWl1KCuroD7pKKEgnaGQUEyqdiGdUWNE8jRQvPrP8O9T5E6FhvEi3T6bFCPFICUvzr6BcuCC/B6I0Kto7bR2sbJK43nkNU+ks8sUpNd8rm0/x05//v6g2D1GazmEw6ikiKB6MIEpNbZfXdqx9metDSRjNKgIDIDL2K36kPyJTjIXPENlcGVOlBV5dNDsNtNuH6LSq2FzexfFuHQsz07h59SLKpYLOX8bxHVVqmJpbRDKZw/17D/HkqydKIggRIxj3cfPWIt68cxsb67v4/IunaHSGar65VSVjTCVIynuiVCrg6rVrWJibU3Gl4rRnhTh/sdHlgI3XpNloqCmX3jDIpiCohATGJ/J5EcJ7cqxfXFtcE95wha/lRTZyffDrVFKlbF2y0wZqvMk0ULvmXIM5AJVHSodnpunELdeYw2RNCRGLFjBVvi6DxGabMYir8I27NnQSS8caIlG7T1MEjLWkAv1c3A8LIkOwXBPOvUrDazYklkmuTN1hX6yHZIKJD3S7ZjRjV1FidJhmkUo0vNVpqTBjggSPBVHe5TfDn2G5vSxaZSw38is95viEn3eIFJHvbMbOQDekOm2+PTkZC0caYvHs7XPt9pCmi/2UmW3S62Zv71CabDWUyYRYQETFma8bC0XcfuJQuwmkA6Ux0d7BMWrNpnTJNAcNM/eYKBgbn2gUA58f+9UGtvYrchFu99k8kvliWmheOdVQ7qzk/sG9g9dBzTcp19yHHOrNv/abCKFTXDrmDOmm3E9YOw2RSoeQSrNOMAd9mXn6/dYUjyx/W0X2eIIQqd3MUSeLstMTG0W6ar1LiLLPOfLRIVmWFiXKNJFIlH/HzNTYLHp7pElzbD1qN3YxWNxPSX/muTJVLKiJY+NdyGZwaXFRzXc0MFHcIBHnlc1tPF/dxM7BMdp0necwakDqug1/DCHjIJRsS9PGs3FknchrW8ylVGfRQ4L1VId72ZAa20PUmm1ks0VMT80jSb8e3hd64viAytGBjEN5vb3zmwvBGE0WH8bnjA1oPpuUhCWbTiDEAQCfAa5XOkWzQVGjbW7Z8syQFM/YoqwneX35fmnApjQJfR9ZnRO0GSlMzxdnGiZpk+fkrbtuVGur7awm0QDGxdlJSkLWJwfdZNRQk07auPN00l7j6mPeL9belLe2OyYx4QBISUf0P2GMnHNHj/onSERCArymC1ks0FW/VJSkhJ/tq6cv8eHdx9hvsCH2yTCM5oWJaBKXp/O4Ml0Qms3nY3l7Tw7kAw7R2D15MyXW68M+UiE/Ls2UcPPykpo/k+4wFmuI7mCkyFTKX5Qzz/fKiNlwGGnGyRZzYjrxID+stbG6d4yVnUN9H4FMjcAkD2BOoMkjWNfYeuZ9dGCWp0snK8A16HoedT2MJUT6Oa+XBv1C4jnwIJsqrIg0Duf4KypTXQJbpIRHwBaEAxAOYLi++GfxcNx5pMQRz2YVF5hKhcUy+rOf/DXuPVtFj3yxCbkNxgpS8+0z02r2YkM+DxrEAZlsFvMXLqiekaRZyRZmBCegQ3GPYxweVdTPsn+00p1r1VhuNMqkjwf3aPW/HPZLjuBkqqz7yDzhlM7GgQyAsP5Yvi9xVKtZpHMTFIpNBCZtAdHKSEcYQZpVOqd7D/0+/0/f//wv/7vJVLmEXCppObx9aqCYB0lzkwi2Nrd1kBVyeXP8JoLip46C6LMftXoD9WpTGdIyXkql0JI5z0jxF+vP1rF2bxP9LunL1IX08drrb+K3vvtdFQhEm9jE0aCL2hUelp7ZEw8P0qI41eDkjA+kpzHjwyhdtg5UboY63ZwbJQ/HASqVim5Mo04zDnPGFXLqtBS2kTr6jHPQM82gOboqsoQCevVlpsPiz5LJFid/gxGWV1dx/6sH2NnetwI9YqY0etA1geMEhqghL+gZ1dOWgWVIeq/HBaeNgQhtwI9ULCwjhouzZVxamLPNgBnKOuxJ8aDm1IyGlGmuCaHp1VVEnaMFUp8uuhEjYaQNjeijs9Cn7ICFEAcY260efvr5MjaqnOJTszAEA394qUKi93AaadQ3LuJxv41O7QiTbhXxwASlfAqRoF80KO7CbFZYIG/vH8iBnnS+ZG4a//CP/khZlP/nv/wXWFt+KdaBqGgqhM4iGXSdzmlfXZ102sD8hw2486ByzfnXqG2ivBniyIJRj5M2ek+vetYU/U3N9/mfZdTfM62r7bABod5yPOcklWY4iRziSTYMKaGK0bBfOar8FYtRKrGJWnUL415AaE46m1LkyeXrS0hHy/jwL3+Fj/7yV6gf1TVdZPHZpolN0I9Lly9geqqARquOWr2qwUspX0LYH0Wz0kKz2UXfxTtJl6dMV6NQ8sBT7ulpDIYVQpqSjun0aVovrg3RI/l8Old+T3LBw/fazDS+eec1XJyfkymHRWEYwqspJdEV5kLCJ28B6t+ajCRjgT3yozfyYTaVwlQ6hmb1GL++9xU+fryM/bYVsJzw37p1HX/wB3+AixcvARMiKjFEown0ukOZLDGrm4cLhAEBqUwQqWRQRoPtBotoNuUOlXaHM/cBDhQ4XOOzTnSH010eekQQunztFrWmROqYQGrIqrFjaDxjGzJPAx1ecnM2kxOuk1OPCWd00++TBmfTbK9xlc6O+ee9ruVNk/5HJEB241YYsfGWwy73FNJfPV04o2YCPmWjl/JZ6aDIOBqwCabG1OnD1XyT4aACx+QwGl469gaRD64bNmOW98nJrlHNOXSRG7WQGfMCYCNi+5ntgWyWOOGmWzLPbY+Gb8iNt496/Y2xUth+08Tz9utXcOety5ieiSEen8jAhYkKu5UuKi2i9cztraHToxSEB38IqWROKCqb71gspSFKt2fGW7wnoVAMiRjNHCfodOtod3iujJCMTePyhdcxXViy5rtLA6q2vE7YDMolngc+Y4IyORTK0zIMXFl/jJ/91Q9Qbx1JT8u4uf6wj1goKo2phyCxGGC6weHRPirVEySCEWTCNOdi7AnRLUaX0AslgV57ggFjnPxkPp1IC36yU0FoEscrN2+hkE+hWq1hY3cPh9UqEqksZueXcHxSw69/9SkOtw81xA6IIdHHa69extUrS3j6+CUePl5Df0QUxQaMRDvpdh6LRVAuFXHjxg1Jfri2mi3Sh9nkmumcUck7GPR6xjwTy5tDCaPgaVDcH8pAjpFYHOoS+eb2yWfJQzHFJHAsByVDyEeCTC3PP8DisNg8KZ/dyYg40CLST7daNt7mwE+3aQ4MuYeYLjEWzWN+7jaKhRk0mvs4qSxjPGgYuqNYKYvlEQLLFArXUJ95BLgmR86+Z0Za5rruka0cs4ksZDbbbExCltdNaqG9T8YzDjV0EZJGCn6X0XAEB4gqmW5UjrrSTvrFRIhHLM92PAqg1/ejUmME1BgpOh6z+RZrg/uZeUB4I2C9fza4bAJ7BCnIBvGjXMgpjpSxkgcHB2IyMXWFjtt8Pe4RTIkgPT4Wjuk+WM65+TqwiSPlfHf/SIMeo9AH5JkQYCPLM43ARyiMWqePzb1jHFcb6PTHii5jE+MN2WRY5JIZrP6xwZ0Xa8eBou6NM1vzhpBnZ6u77qrRLLqRDXsgNEYqFUI8aQy5wcAQLJmfOXM9GwoZUyfkY5oJNMShDIvnHxmMTKLhemUOOCvpk5MGWk2eAUy3obSRXgnmeeENXWUk5eRmHkpoA1PbL2koxmixQjaLybCHVDwmfevVixeFEo571HybJHL/pIqny2t4vryGCt3mByO9Pxb0nnmlokzJUBCCSR8B7jOWOpKIBTFXzmO6kFGz2yS6OJkoFpbxsGTazc0viUbPGLFQjIBMUIk0pKtz2Kwhggw1rfb0BsgaoPgnQtenp3JqwiNc//LBIVps+mv2CGwKJaFkbFvfq6UoYXTnoxhSfaPlO9BDTTkbShqGKbbXNYYjsg3NpNThjafnp1JkHDtLdQsZlI5lwnXAZ4K1LyMHPbaWZ/woqReH8t2uzOi8oaANtqy55/rn9UgGfJgu5XFxYQ5LCzOY4pnK9SDkF3jw9AV+/ulXWDuqq/71q54ApphjfXkOM2k20SNUOj1sHVXwYnMXPcoW1cid6cmD4wFmcylcW5rHpbkZyUWNLTRAtz9W/UHQi6ubQAnfOwFPIu2sH6eKWcwUi/Jy4nO4W2ur4WdaA2UrpGyL6UNGhavlWPdpeCIzOGsjbejF4Y5fxtoeaODJ4jSgpKmZVx/q71o9wkhDXptENKhBIq8RB4YW1UkDP6K8ZBcbO8g3seabciYaPhenyyjlkvKW6AxH+LOf/jUeLm/Kp4RtkuRY0nyb7tvkZZZOxF6AAGe+kMfswpw+AwFi3k/2p5QHs6YZ0WBt6FNizchn0bqePI03zh8YKXGJrEEOuihr4BfjTW15EPGmxp7RetaXeCxOAr/cH+u1CGqVDPKlEAq5BgIjuqmTbk5AmNWBSZj/psZbdfc/++N/MqGJUSGfRLvJqIyWpjXdPhCOJZT3zcOHBgeckNEenjx8XrhUIobDShX7+8fK/iZ9groATuL8IboETvDk/hPsPNwz2uEIarDffONtvP/Bt5TtR/dSUqLZfJPC4rlGSn/HzEKaskRNVH+eosSLzWKHH8KMxuxB9j4sm2U+bCwQjoX8tlUwcmPzJmuaXg5pxsPG3g5eK0JNs6ZNyf27pm9uQYqCMKGmoIsvHz4U7Zxu54olYbyIjDJsUmkPPyez9BKw5tujQYvUPbCFzy9Nz9V80504KB1IntTzch5LczOYm55CocBAeyLK5nauLECXZ+oZK/Ea8r3zWlsjZEUis8lZGIjGwVzFDtECn0WS6Br4sFpp4d998hQ7lOawofFxikSmABDSwzs+1awbrNfHqNvCoFPDoN3QpDToN9M7MhDkWg9GqrS0wfA1aW7y29/7bXzzgw/w5z/4Ab749BMHPhha4XwrTgshI4CdfWnbdIe3t11748WzQ91p98+h47rujspOBM4aedsYz+yxrHk3GvDXv84KBFYXXGvelNaQXd5briUOijQxJJ0okkAknkU0zuabhj90yA0jl1Mktn8AACAASURBVEsgP01tyzG2159g/ekWOlXmT8aQzaRw8fISwpEEvrz3AFtr20KzSbslQ6M97GLoYwRTGHF3L+mCyvigdCKlLNlei2jNQDq3gQZa4nI4lJUXwa6q95k8BMLTtMhtmFoo5wvgUY29vydkaDBAJhrB27dv481Xb2Eql5YW0Z7FMcRfYQFHmhj9B5jj2W7ipHKC3hjITM8jly8jPRyidrCDR48f4aP7D7ByUkfXH8Zw3EMyFsC33/8O/u5/8p9Kc8qBl7J8OYhwhnpEKhQ1EYgajWpMzrKxcXwTas7MSEfZ8ESmHfIlTbtQGP2bObHTSMlN21lY8RljXcDl4GVucp/h93kNNp9hHnCU3vB/YuvI/dP2DEPEB+j0zFFaFH5nQNdqNvRcWhPZxPHJEVZW1hRl5T81+bFhF5tvIWFOZUkUrpjLIk1jO2boUhHn6OIefZeoEPdjsR1IxVTsnLmjm78F9Zgu0lEGjIxvGahI4uCEw1EB4a6gtr3NCl9OxPlnLPI4qGMhOfLWmZpvO3js+TprwDkojcSDuPbKIr7x3g3MzCcRDbP5DqHfm+CwTr3YQMgKUftOjxpFk0Olk3kNSmg+FgzQQJBDCzaPvMZkLRFNpS6XObBVQyK7QDYxhytLdwz5HpMe3RVC1SFF+FzzTUkH83HzRTbfSTXff/Xhj9FoHyGWDKHNRl/UxIjixXh+pEinS6c01CAD5aRyjFQ4inImBx8RmslAUheyvPb3KtjePEIslUUoSeT8EFH0EOgHUErNYGZ6DkdH+3j64iVO2m2k8nlcuHAJwWAc9+49wIO7X2EyGCObSIsOFwgM8corl0UTffjVc6ys7mM0oe7ciieahLH5VjTRzDSuXr2KUqmkYQ/p80Sm+BwryYNIkSQhI2NVyfjLaNdkVbEBqFSqYsNMTZVxcMCISWrdfBrseoWbnXscLPSNfkx9sZ4HayPpyTIaEm0M6hmlRIbno/xJWk3HBDM3YQ616BPAxlXnJV2IwymUS5eRSubRbB6g1doCxi1HVTW00M4FS0XRIMANS2UIdmrAanm+Gri7JtwKdkPbLdPeDYwUHWmaRg22+x05msuNOETa60hNCdcHh0sEKPj95sdgJm9EulWARilj42dnDngA1XpfzTeHPTT5O82MPtd8a/fme+XQlIMjXndShDl8K+ZkYnVCc63RWE13uVhW1Cc9Ryg5YC4zr3coRIYjgTMWp5TjDLXnVaqkRO9jT+7AAwSjpHdalq8iJzkwoCv6CNg7qGL34Agtap4n/Oyu+XbMKTZpqpVctCcBCTbfp5Tfc823t2bO0E5rvq0JMxaNDQJ9SKSoUTdXcEWm6Qwys1TWMCz8uea4l8ozhucOGzyZxXIPN6ke9+gwdQoIoFHnnkxqPA2lCEqYfEASRhbfAl+MFeMNlDyZCvc3Pmgs+pkokIrFwBbh+pWLeO3WLUwX8rpfvXZD5lJcvzS82tjZU7wqmV/01mAdyT2UjQcbO9YSOn+Zz859f8wB70i08cmwi0ImgYuLs2KbtSiZGwO1dgf7lZoG/TNzpOOSpcrIz6QapcODPWxvbKBSoW55cMqOtDPQZWOLnQTEo0EUsknkmDwRJqrp6Y8teYbrReamyj3ms25xpardaALHc4ayJzZerE9ZG1keqzEGHKVc0iUZe5oxmv1y9ZeeXX6fUfIVQcUTi8M1Z56mNBYN9sxw2FtLMo3l8ILPtMwjBzg6rsjPh8/AqR+KG1BzUF1O00R2HlcvL2F2qiQUnJ9be4U/iOcrq/j3H32Bp9vHchlnrB/bq8VyEW9fnkM+Qp+SEQ4Ys9ufYGVnH7VuHz0hVVarkPJMn4brC/O4eWkB5Vxa7uViIjg9NuP+eJZyY6EOnsMSPgpEdLlmyUag5w4Hsas7R2iM/GiwnsBA7JII/SQYtyZWo9Up3HfImLOYUgIv5utipnNGo5be28k9bO+0AZlQb9d78dzmZ2aNxxqW4CD18KTpax8NOpo4Y2p9fu3nHNYHJmQMZTSUyqTSyJc42GE6jh+9yQT/9sd/gaerexi5iGYOOrVvc+9lneXlY2sI5lMcL8+wbDGjs5Wxl7r3NErkOcG1h74+G414Kc6jbEPgrEvega+nuDxjRJMpY3sWkW857tNbQP2NN4yVJkLrX/nfkQCqlQjazRxKU2Fk03WERn35lrEEIvUcLuf7fAPu1Yza7/7pv/onE17IUjGF4bCLSq2K4ZiHVQjwEf1KSZukLNB6TRrMbCYpIxiaEaxu7WFn7xiJgB/RAF3HSUfqIZpIaUP78rMHWL+76SbGpCwk8J3v/Jb0onThZIHFPEk1xqKnkUJiRik8qGTcovA0ox57wnUninEXlIcJqRXWaMod0T2sRJpoNkE61snxiZt42fLig8VDk8YN/OFqup0GglNUbuzKA2dDrh/O1zaKHJv440oFv/zoYzx++kzFg8xi5PZHrNiKcG78lmvq0zScD5UmUG5xs9hlgcEvNu78eVx4MncJB5CNhjFdzGBpdgbzM1MoFfMqfjiBP3NyNf0Wf54MZlwk1ojxFnxww6Sasfnpo+cbCTEhmtdptbWZaWN0jorcXH7wq0c4aPPa8OAZkDMkLUaI00p+UNeXGn2VjutEJ3rothvoNRm7Qy3xUDpgi9QgXcSoLJyY0hHw6tUr+N73v49HTx7jV7/8UMUgixT7/DaVPH3of4P9LfdytyF47fF5VNpaIFeACTnwaExe823Nlu0rjm7tlWvnKNjnW2/v9U9/jnNaN9TcadOUCW6mexxSEfEJhBiPkEIknkaI8WP6u2OZN117NYPLV5PYXnuET35+F7vLNfRaRG6YyZtCphwXnbN23IB/RG0NKV0+dIj0jvtCjEJ+mkSZnpMFjow12AT1x+hLF2TIgCjFKj6MIqgrwELTxU58bbB1jjXAtepR0K2RPIuq0NBoOMTS/By+/Y03cf3CLNKMQiGlizmlRNpFVeLQhhqrkVgo2zs7aPVGmFq8hOLUPHzNKp49foAv7n+J51u76AYjGHDSOerj9rUL+J3v/z4uX7qug4RNLCUcfNZlXqFb6BroieVs6/nzGd2JCknpgOWSes6B22sKHauCTd7+4b50efyMpNmyoFpauKAiR8ZL5xpITTMVrWEPg5mXmZ6a9/00KsR9G3820WceRizodB98lnZATbkivkZ9rK+v4yc/+RlePF82GqK8B+zzCb3maaDmL4hCPotcJm1mlaJ02kCIJpb8sZSacEKufF/FM5EFYMiTjFH4TPonSKXioovxtdvNHlpNFgB9M52MxlRcsxBgsWToyFmeOJ8fopLSXtO/gpm4p6YN54dbRu3Vc01mRdSHq7fn8f53XsHcYgYTDkxGPgx6LGLGaDkGFt83aeeklvOzpZJZfT4WVzxstdZpAMChn1gnMYRJKR130GyZhnk8CCKbXMClxVdRyi3ogKYLs5hepJ1zjTrpTjQaRzKbleFaMp3AyvoT/OrTv0CzfSzzJup52ZSSLUBpDa97sVgUk4jF8dExm8EmUtEoiqm0fgbv68LiPGLRBB4/eomDvQpmFpYQTJCad4h8LIBcOItEMIt6rYmvHj/E5u4uYrkcrty8jfm5JTGrfvnXH2FvaxeZWFJNdX/YQSwRwLWrF4QQPHu6isNDarhZAHD4y0I6ikwmrViVhYV5LC4saEjHc4kIs6QgXUZHcehENIToNhNLiFbGZRxGX4Q4s8t9AUnD5LycTmFndwvNBptAGm029BxYtrdPSDjXi1yvw3SmJb3PHFv6bPCJ5FAawMFNm2ek6c7ZGHhDTUNnWRhO0BvQr4ImTMz2ZhE3g1AgimbrGMPBsYzrtNNr4GOFmwpPZ3B46vuhQp3nJPdDo+RyPVshb8U+90aZCcpJ2Z5X7l+SFLlGnrRX5ozLoIsZxmSwsCkfGMuEqDebcMWUCiSgW7FFVCZjRL+pdY8I+a5W+2iTnaHmO20Not63CQ/tqeF7nEhmMCALqVFDPBbBFBuFeBTNk4oy5MulKczPzmlNErxQDJB0utSDmieJ2F98jy6OiPe7Vq9jZ3cPm1v7qDZaioYiwqQCngUpNfFMu/AFUam2sbV3gHpnQIKoUeq98bWc4q0pklSGDIcIz6i4G5hb5NN5RhrvzXkGloxTRZ/1Nk/Lc49GOQy0WC5qKo2tYea3qoW0B5KV5PT4HNywhpF3i539MtyjRFFsYNa1HHywPjPJIPcO7olKlpDRnhl1eeiV7X/miULGoYEyJqeMBPxCTN97+00s8XnX1JmO0xYbyLVM01O6yq+sb+LZ6oYoxtyjRSGXfGeEvkzsIB8DspusBefe2EenVUfIP8aFhVnVg6Sz90djtAcjnDTbiCRyyOTKaPf4GYkQZiU92dvdxsbaCo5oTkoppatzxQpxwyqT3pCCGxD9OhWn4R6RQb/qMtULEzM2JXptckDLYfeShly15TLlLSubmdan0kHXzOnMkG+CMyLVtXYNohrFs+85rak0APGJLcaf5zGz7DwzNotXn5mZo617/uxarS4mrFilMkZknTSQCIHN7KWZIi4uzmFuagrpZEyGa9wTjMIexsraBn74i4/xFYebZKYMB5JlXJmdwrtX51CMBVAbjLG8uYk2tdjHNRzWWxgoGcdys0OTkZgQd25cxfULC0hFQ2A8m9D3Ib1C2H81dG3pxSADyGZDLAhSpFMu5ov90u7eEV5uHaI+ApqDHnz+kZnjsc7qmacGmY06iyd8D1z33A/N5V6JPlzbLlJUsgPuOdK0WfNtAwM3fHRMCTJh+Lk5lKETPNM0aFbGdWrxX9SKR7W+yOhQAhICSCfTyCRTYojEExGUSmmBiAO/D//X//1DuZ3TrNhYRg7Y8iSgIoUYEMK6qlyaxuKFC2BqY61BKQVzunk/2SwH5afRGZKJ5UeH0kByxYmiM1qa+fOsvwI9Uc55RrJ31ICIz4Ti4DgY5TmkEaKBcfy9U88ayNiwUo2j186iPMso3prkQGQosEeayPTT+Ole8+013t469f1P/+K/nfCipTMxTf1qDd58FtxxdHucpuSFfjXrDVFPaclPHcRrr91CNhnHl0+fY2uHBUQUU/mc8jfXtrYQjieRSqTx2Uf38OTjZaEr/NBXL1/F3/3939fhsLy6pmI37DOUm2iuWf/TzdvoHvzF6aw0Wd6ki3/GCZvT3Zggng2sO0SpEZC+x75YTB8fM5ZoG9VKxQx2pM2l7scMjkLMpJQJm6HfilUZ2H/zixdUB7NMjmh7H8L61hZ+8tO/wMraOuIRNsR0DzcaidIpmSnqTLwERaiONoMD0rdZ4FC7pKLWa75FNWXzHVHznYwEMZVNadgxP11CuVCQ+QKLKrteVnh7qLcOPasfdNM9x1f+FpGzHh0luVC7fXSbbeW7koEwYXi8z4cHL3fxo48e4bhH+jyXXh9j0thd8y0lpkHPpwi+7ZRG6x2Stuiip9hkS98nEzOXsc6FSc1kIoHX7rwO5sV+ef++6DVyjZURzde/ztXy+oO/rfkWSnf6EraJeAXMmVGa22TcDdbUz9Gezjdp/9EGnK/rzMT0rhzlXFNXIUc2BGIkSjiaQEDmIJbvGgxPcPNOHu+9v4RGdRv3fvUVXj7aw+HusUxJ+LqLN/PSku6sHWLQmiAWTGHQGwsdoj6TBSwbb8aTFXI5rQEh1DJPoV6IqLflNXM6z4ZBxYKjhpPO5Gkyveabz4Q2IbE7TNPlRYhx0/CeJ3kKOBOWVDSCt165gW++8arcaFVUU7spuigPARaxpJyN5f2wvrqOo0odkWQBwVgKjeYRlldeYnN3D21KAokqjseiU37/u9/Cm2+/Jz0xmx0WC570xHs/Wn8cJohWb+veolH48z3DI9ugvYxOlYvaP4hiDXB4fIzltVUxZWQINRxiujyFt994EzPT0zpYZILEZ+K0cTf2hFeYWdNgP99jTlhxb7ov/lJUoetDOSk2kxjTVpGe9ez5C/zwB/9OzTcHdSatsYJR0hqiaX4fMom4PCBY1PJ1SfNiMcPpdzad1fNUPama5s6TuLCwo5+G1oO5pzIzNp2MIpViQ+tH9aSJOt2MuRdSC5VIqempUzIiDa7R1Xgon0p0KOeRrMCQczZLGupInmJeChr3sDFy7ItgxIela1P44O+8hsVLBXS7NQw6vPlBMSZIRyPJgYVps1tHr9vSfs2ca55H4XBUgxWuc9LHadIit+xgXE1Rf9BQ8y3Z0CSm5vvi/G0UM3NiTjCBgiwMJnzI0M7R2+L0aUhnkckWkUwlsLrxBJ/e+xCt7gl6wzaa7bo05ywEaA4qv4BSSRtOrU7n5BMd6BmykwJB1ConMsC5uLQkucTLF+to1bsoTs3AHyPzpYOpTByhYRRH2zU8efIca5vrkmTNXLyEKzduIxpJ4sG9h7j72T2M+0PkUikVtINxF4VyCvNzZVROqtiiuWDHL5+HwYjmSjbsLpCix+Ht/DyKhYKGF6wGlesuYz5m45qrOR/xWqWiZ6VULknDXq1VkcsVlObBQRHXHOmlR05HShTVGm07u0XzPOHnJiJJfwbLCWYRz/VOZMbcARjl2ZUnA5NShJJISmXyK64hFtss+IlgdHtEoifyEUnG83K1pxkfJi2LlXOFjlfkEGHjYNsaKDPy4v7B98I6w+irzvjQ0bytxnDeB572WwkqZs4kAx1R+vkQk4rLp4uZ0T30iCbzDKRjbsAaPDZy5jBOOi6RHBbgbGyScuTvdIGTE2YiD5HKpuV2zv1Auk17avR/IlBsvn2DDrr1GobtloYqpami0OnmcVU1wZWLl5TlTqYDv0f1DL0Q+Fmlxzb0xqO0S+E+HqLZamB//wAbm/vYPTrB0AdFkMkHiCCEiiSCC2F02gNsHx7jpNFBX0CNxXF5UhPuZXxGed07XabnnGu+nWHnGUPNmaieG4zyHtv9sn1UyQ66jk4GEYogHHbJMaKgU89rUhpPjsd1zbUqEzHJbQwFNGMwSgCtkqA2noMf/jzFa4XM7MxjxnnUZf6Ot8+bJMsGOKzrSLkla4fN96s3r+Ibb95BJhGDX3UP60XWR8YsYaoKjdL2D4/w+MUqDg4PrSkfT0SRrbImk1mcTlqdY/R50TodT9DtcM9qafB6cX5WKCSRQkJX3D5D8QwQjKHR6SORTKNYyIvavLW5gc21VVSrRL5tsGr4gVVbkon5CdQEkHSGWmywOORV8+1ph081xCZvssEu9xIOQA2tVt3L+0JgiwxA9xzJ9f8UtPAkft48lue3DTrco6r/5ut4AzUBTM60kT/PIofNKygU9KlR5s/3KNT8c0sz4nXraH8mSs/fl/xp0EckGMT8dBnX5suYLheQTiYk+bTGO4poLK7Y3rX1Tfz4Fx/j3uouhhO/egMmDFydm8a3bl9EKRHCXq2J5fUNdCdAtdPD9lEVA8aBcTvgQH4yQj6VwDdeuyXKeYxovYu2JShFD4ljphP0B4poJSBFqaaab/o2ZFLIZYnWRuTP8GRtVwaIVT5jUUoaQzL54nBiSCmAmHhkivhNDiaZRudUY67hpGuyBQiyeKJcxotKE1ZIAMCLOZ1o/6KRNq8bh4jJWAjRCGWvNLs0mU8kENbn9YzeuMPGI5SDxeWNkEiEMTVVQLGYQ3sE/PGf/plo5yFKqThccelB3sBU+zrPZ9Law2EsLl7CnTffhD80wfOXT9Co13SNbF5pRputHhlUrEEpVrKUC0oxWAeTmREMm2O+lWMjyaZZz3jxxWQVmYG3DV75fYoBJCss5Ffk6eExwbE4yjMBZNJ1UKDH3oSUd+406mD/4833f+MYtyPRuy2/kRFgSekdSTeKRqJyHs+nM4o/ImWvVC4gGPbj2eqaInkWp8p46/VX5fb52d37+tGxcBKf/vIeNh4fqbjkNPe111/H7/3u78mZd3VtDdvbWxj1Bsjnc3LC40SR2lE5KrqpNZtv3gCPyqmmWRFjRtmmWRsbCj4w1GTyYbH4C9KLOBElvWsgg6WnT59piMAykIeKGmA5g5tGgQcm8xTNIGIgAxTecKIXLJaNSskiOogHjx7jRz/+99g9OJDBRSwc/Rrt3OhRRmPjJk0qGptvbQ5ygCTSaw2OGuWQRTpwYklTCToJxsM+FNNJLMxO4cLcFKaKRTPQiUSFaMuKXxuki1Vxeb6iy1MDTjMEZzBH1GDk92na1q230Gk0zTyJKD2thsNBfPZwBT/99AXqw4imgqRvDkU798MvuqpdV1H6tHL5YJ7Rs9TYMdOS1EKZcbABJ2pmulk+RH7qUSZjpJlpGg4ppopUXE6S+b7//zbf7tw+1ZZ5DfSppM9Fhpw1Sh76fQ4Z9VA6D7ATqqJjyh3O9nc9vTgXBQc6yod1110UdBkGxhAMR+GnxEImfKSkTFCeDuH1OzOIR3pyKd9YOcDOzjbG6CESC+HyK7N6Jh5+8QLHe02gF0a73pXJoShEQbosZuTHIBqsKMO81pZVLgfRsTmAkrrFCa5JLUxb3Oc03uWU8pN5Wk3v3z0qmMc28YoPTx+qvyeoeYiFchHf++Ad3Li0KM2/GnOh6qZVYywNC516tYrDvQNUqi006fRbbWK3uo8qGRMsZCI0eqRZUATffOddfP+730Uym0G12RQ6p2g31mWiUHmxgS62RQWLoyrKsZYbr0NVHK1NSLWKOyvw2FATzXu5sornz1+I+eNloF66eBHvv/sepkolK1JOF6ahIl4hYQ6/bihlpYytDY+xpN87Mx3zGn9SwPj3NGwMR6Q//Pzze/ji87uo15uiH/J542e2rGBz5ea0uZhNu33KWDmylAj4rPBOJkRB1WtId2asIN4PsYOcFpbvj6Yq9B+gw200FsbBQQ2VSt3+XjCgQZ8Kwzodji3fWukMrmFVs6I8cWqmTBfM80NOsjK70hPvoojc88JLFZxg/mIB737nFVy4UkC3VzMH6ElAMSXkLdBS7KRWE/JN40ciUzS4iccSiMWSCEvXyMSCukyS4rE4omRqMT+2W0WTaLk+awK55Dwuzt1CMTur5pvO4+12QyiBaEuULYRCSn5IprLIZoqibK5tPsXdBx+h3auK/l4j4phkQxnG4cGhGEiz0zN6dmjuyeKW9NWUY6EQ+abud7pckha91ehKY8pr6otMkM+HkYqEcLRdx8P7L7G+sQky1rLFImYvXsLs/AVUjur49OPPsb2+Iw035V2YDITEl+cKSKdi2NvZQ73Sx6AbFHNhNOrKuZmeDZRrzM3OiCrOLG15R9CLRIZi3LuHKvTket5u4eT4SIMMDhVIU2VTPD09o+85OmLUntF8mcFer1V17dnQm6OsT67pZJvx7FH0kBvaqeFlByXEZaw9n1nU9RqbpJHOQxbGvJZcPxpW8XymuzqbJEYGSjtPnW2CgTQYDJhLPtR5qb1N9HJDv7lRSwoiFNMr7tnQWJSN3o8KMCuqLOfehvgcbJvXDNksRB0Hkq5xqMihFBtZUfLHZkrK+NGhEFtSselXQSSVjRyp5zZMJ5hBHWY+lUYmkVKh2G5NUKnSvI2Ga2Rc5IwW65pvTwtLLSERz2G7hlalguBkrKEK5QyNWh2jbh/z07O4uDgvtJODbKIwSjFwaQbSnkr/7vYo5fLyfJjIi+Pk+Bib2wdY295DvdORfw/XtxzqOezV4IHXfILDagOH1SY6AxPBELnjdReDIBQUeMH72KIUzWm+1dS6WCbvTPaQ5fMDb7UEbnDnNemSLwUtApNNEfPeNZSUQR/ZQ23VTlyDRNRYKItR5Mx72Xzr3jqqMa8Ff4bqXfl3sPm2tAdD3o1tpKbE1aHeOai1EzZDQ64v1n3s5QvpFD549y1cWVpESOmTZA1QG22ooCQUanh8qLdaePx8BSurq7pXZJOcVKpiFNRaPTUg3Ldt+GC58ATBGQXGZ5R7yiLjZzMpMS4oFR0zZYg+GIxZ6tMEqox8Jo3KyRFWV17icG9PZ/4prZ+MAMf84uPCWUKM8rVkXCZ+ETI27LDSfmXnhzHpDAm332fzb5Gspo3nPsohrzW6Qfho7nrO1Mu71149ZTRwG4Z7rBdjTdg9k2+Ek3BxcOTV1WwMeb811JswTjLhEhdobErpqA1IxBob9oTE8n7z3qvBppF0JCwK/5W5kppbxajJq4QsEQNUeH5t7e7gl3cf4NHGgUwGaXZKEGtpagrffeMGSvEAXqytY+/oGCFGIQajeLa2jnqnr2EKYwgjfj+m81m8e+dVzJcK0tN7tZau72goarwMAl3NzuvM9UE3biYtkOnGfYneDPdfrOLBi3WcNJuIJ6OK2uMgTjIioh2a23HYRCaiG7pNLCbSq39Uv7sUIV1/J7kwts85xoeYRCydRuoDeI3Yn8QibIgZFWlyZIKzYT8jls3DSc/RmNGIYWXAs7eidLZcyiGbz+Kg1sC//vMf49nGjobTYhYxw0WMpzP/HMmF9Cugdf3mN97G0qULShN5/uKF5GO6325PYGyxOeqb8zmNWFkDE/1mSkEoPFHzTaAo4KdU1oo7GQBK+uqiVImmk7bugRWYoFTIIhROYmuLvjIxlOYCSCYap679PpoMK/7SG2x5Qykbgp6u/3/6x//1hGgEtQaEygkgcyFo8xyO0ejXNOEqpvJ469XXUcwWsLa+huN6Bd1JHzW6k3f7WJidxu2b11SgvVxdQ7c1Ru2gjuVHm5h006fT7IWlRbxy+7YE8NSM7WxtCxkrlopCdWmrzwmOHmQ3ifc0uN5EWw6QotMa+saHgJsfm0Hl4ZGySgYFJ9xcBDLhMGH+s2fWfPP3+CDKICAcRq1Bk6UeGo2aNm82KERGeBgywiIcpNaABQYzm+39ffrFXfz0Zz/H4fGRYiXSCRaFpFxY1JDlRdtBQgqVdGA0qDhFumlgZ/+tgoF8cBaLpFcIqQwiGoB033NTJVxenJMehZQ/ZX1rshcQS0D6b0WmeFN7hwDqkDH3Vl6rHvP3jquoHh6jT/Mnbtw8viHVfgAAIABJREFUHMt5JPJZ/OXnD/Hhl2toDqkN07Gq5pwaIuYvcvruGZV5Dpdikp5rZuTSzM2Wxj2ioJN+zldxjbUKc96/kbJQFXklRM4Kpd9UW/9tyLc3vbUJrmkFiRvompqw2Tvrhfp5m4wxsO2ae5EQ3mvYa577vtMJsXMG11/0NN8UZ1kMn5mDEMlk4WYFgiawHChxMis9jFFYYpEJcnk6drZYU6JR66DVqSCdD2FmoYDFpWn02gN88etHWH95iG5jgl67LzoRG75IPKTItEQsof6BRkM8BKkZ0sYl2hA3jrDeC9+vdHIqMnk4GuPCK469SaNXbPC50FzQObwKUfZQKf2eDZN4L5PhEN5/83W8cfsGcsmYnFpJzWJMIYdcbNqaLbrg10WHbrb72Dqo4uXmLo7bTQ3TODQzOtwQVy5dwu/+zu/h+tXraHU7ckc3bapnEmdGSLpPkowMNSA03pRDx+Wbz4OG27lRxL1iTmiD07myUVhdWcXKyoqiFbmPkHFw7fp13Lx+Q4cGV4mHWhsd0Qo2iw0zXaI3zPHWkIfMe9dVhyH3KmnZLE5IhjGRsBrWJ4+X8fGvP8Xu7r7WktzJnehIubNjo5vnMgnkuQcoWcH09IwQSaVTWJif0bN3eHDk9pIw2ox4E73NGmKxiKiDJ9oTCigGK5OOIx6PYP+gInMaQx39Kgr5GNALhFrKNqmRRAGVP2taT065lbEaZB4nPS54vwd2kP1G822oHu/ZGDNLBbz9wS0sXMqhP6ypDOCkmagQAmx+0opc6fZbavAUnZXg52ZyQErO9xyqsglkUcqiPB5PizrZ6tSEUvO+B31x5FI0uLmJfLosogSNxjptpgFQ43wmE4onGdnG5pu0c9d8f/kROv0quoOWcrFjRLV8AZ1dZGxdWFzUfWDzQgMyyoc4HKWciQ7xpOSReizanJ9mW+Y0PgmOEE8A3VYLL5/s4NGDNV0zuqpnCllMO4fzZ09e4N5nX2LYHQmZ4VSeDV84EcDUbF6mVns7h+i1A2jXR+h3+kgmQ0im6XadQj6XE+LNRpxNspoW2kCwwJd7fcvM/fw+0JizVq2IHsjnn5GdRFFnZmYRCcdwcHgkjR2b6lqtilrtxAbWaTvjiXrzfLVmhucT90VDHg1t5uf3qTgkVf34uIJmq6vBIM9Wrjs6iPOLjTr3MErZetSFK3/Za3gDijPlGcX4G15nFumKRHJMufOeHNoT+GcutkyNItetCjAi4BxwOdTImZ7SRZnNJ01fWZwRPeN7Jc2X1GcTBJK6ykHjAEM/1ztptBxcseDm+cEmgIP1sGjFjE0rZNICMSbDADqdMeo10s7HSHDdCfl2Tu1OYiLkm+eIb4hu7RjNkxM1DWQPssmsnlQQDUZwZemC6oRUkiwWk8DIaJbGZR4lX6i96W/pam7MGzIEepIEUcu9srmDnaNjUSupG2ehTS8AMRCZ+TwJKHLpoNJAq0sXGcsl9s4SNt8yaqSvTLetopz1pO29Rju3ns4zfjpjLdje6R3Xho5655H088wIFpuCQxorlHkuyMhyYCa3rNO49uRnQETWfpr7v/n88Phic+iZXfHnGPLNPdW8Nfjl/Wx9NucVYHUoX5KSu6BqPzZ/Vy8s4NvvvYN8OgE/WUqMyqVsS0MLu6dqvll79vp4vrqBp0+fyI1+fnZWrNOXq4zOPEadRnH0EXFMIY8RyGeJ4Bdft5zPYr6Ud40xVaJhBKJJRVBNgmEU8mUNV5dfvMD21rrMJY1S7HPDeV1tnV/+II032UTEkE0ltL4s0ouNtiHQ8nEhjV5SH7tnbGy8xtpYYTZ84bXna8t/SGCLRZ55Z6E32JekyjHJrL4wE2XV7IqztOhXDbid75LWoDNXFAvB6dI5WOR991zpvUbHhuM2IGANQgYez84EqdPRMJYWZ3F1cQrpFL1CTJYnmv9grFqK92pnfx8PVzawfsj0CrJHKQ8co5zL43vfeA2XZwp48eK5pBuRVALxdBbPV1exT9fzSUDXieDSwlQR77z+GsqZBMIaEjpOJj+39Pekn3OfoRRtiFgkoqZbBmQ+S59JJKOotBr46P5D/OruQ9S7A+3XpFETkdced85MekRzT2KyvM7jvgZpql20iIn2nhkcy1tG/jD2bLGJNHan5zxvzFk/M9zliB5AJMRffpne8VdMXjHWd+nnTCB/Iv4iMEBPiqlyEeF4BM/WNvHjDz/BznFNtTH3WRl7OzNIAyldzjuHnvQ/GI1QmC7j3fe/iatXr2P/YB9ffXUf9foJomF6cpCJ5CSKo74Yv/JjCoQFCrOv5WCUa4BrnuepXXsb+kqiIiYVpQtRDaspQ6DCKBEOYHFhVrKywz06m+dRnA0immijUeth76AiTyYOTzwduQ2DbYD0teb7f/w//ssJdXLDEQ82GnVZ5msiYRPPo9aOYlneunkH3333W+g1u3j49DH2asdo0dSI+mTFgplxDyeS3Iw7tQHWH69j++Uh4uFFROJRQ3WDpA6yWRihXquhWa9jOOhgdmYG165ewdz8rHQm/PABXTDSpsywwNuIlbnI7HG34YeJeHMR82LxJFaBByH5nPRyEr+3eygnUH4mTstYqLHgZTFPl8BovCyH2UePHqiBpn6ChYXlbZJhRufSsDtIWKjGhXx/fveezEo4qU5EA4jEeOjwMCOqYJoLT3+maAfqrRVfRqp7WAUQ0UptPCHecNLe6D5Mcxc/Ij4gEwthulxULuD8zDRyWeacxlwxQ2qzNeCeAd2pPoklGqOAOl0VWF0+0LUOJoxdaPdOzQF6zNXLpRAvZPDDX3+Ojx5tozmKaoMJ+AaWV+iPgBYUOrvFpvCcyW0DN8Y2p2s8k8YYU7OpfHg21tRUuZAybgrOuE0L3U2YVcw7I7uzXFN3bP4GFO6Iu9ZE248/pZZrEMBD072Imm81iR5b3mjIHuqoDYKSAIdsek33bzb03n/b1Mop3DwXS7qcO8Sbk1LL9COqEjXzNbkjhqR7pOPqmCoYouM+0r530aiR/UF9Vwy+YA+R5AALF0uYKxVxtF/Fyos97GzVpF1VtiTdaENQLmmWazcUxbA3wqBHxJEHpMU0SR4hHZe5vPLwJKosCYV3D9318Rpsr+DgGqKrMZEnFjaeC79npuRRvzWJZqM2HuPSwjzeufOqDpgwW8JxTwcvG+92j4ZjLKLNLfqoWsfz9R2s7R5jMKCJBfXxPHQH0q9/+9vfxp0339FEn1pGHihCXN2wxHTZpvMSo4OFoTKwLU5QxjXM3vabQUtgwik+mw63EKg97bNoa6uZqB4doXJyok2TlK9cPoeZ6VnpY3WQuRgYKxqtiHByfysWpQsyypPnGK/3p+bchiDy7xD13RY0X4N7Ef97a2sbH3/8OZ4/Xzl1krX9gs+IxdrxeGZhRK8Nmpxwysy1JudYBBQlVcynUatWlfmcSqZliMPYRTqe61DlQI1Igs+aIO6d2UwcmUxcUXj7h2y+6/qMPPC5p7M5YZHK61RpMF9WlAGXfzk0SQPZHSEbIhiaxHUm1asjGBtVlxRNPm8s2UuzObz5zZtYuJxFp38kPRqvVaPVleeILxAVCjAY0ZCIUoyJYhET0TRCfjaRJlOh+RUp+ZYzmtY6ancbQt0UL4gY8ul5XJ6/iWyyoGKSzwElN8zk5RoVPTcYlClaJptDPldWbM7y6iN8cvcXaPcqGIOu7kQEE9rjdrd3Ncmfnp7WIKdeqQoJZoOQSmWQSed1fwfM0qbGvN2SDGi6PKPGvD9sic6+s7OLZ0/3sbVZE9NgdrGEQimDUmkarUYfn396F5sr26Lcm7koY68mSGVjmJkvytF9d+cQ7TpQO+pJT3z18jySqajcc1mQcmBLDwOyBhQ7OHAyoOFAXi5sDDgE4j0mWs88alL+ORhltncmQ2O/jJAZNujcG/h9lcqR6e0dzZANNc9YUdPZfPMMiwQcW0L9isXdDceo1xs4OTEqKBtcPi/UTnNwY/RvGy6xme4P2BxTO8nnuaN7GPJzEE7t9lgUfzbLOl/l5uxy6r0YSDWfluEsMzXH3NDwSFR0ekOwKTFzRG9/4fDA0FR7TlsdUkFNlsKGis0NXakpAehNaHzEqT/56WMh9ERQSImli36XBmX9PgqpJDJ8Nul23vWh3iCqPkQ8RblDziL5xBoxfwcN5Fk4j7roVA7RazSQjSfkZM7YJkoGStkCLi8uopxLIRYny4nDRpO2sX6Sd7CGfjKsgS8kDrfbh/gsU0/cwmGlhtWtHbzc2JSHA43bqNUklZX6f/lHBcJodkfYrzSk+x6NTdPqdFunAIA1UF1EYobseoi+JwHzUGWvSD+Pfttg3Du7rRD2mmjprZ1xFu8b1y7PKJpLGoOQDVlQDabo0I5l6GnCZdI4JCvCJH8mTaCZsNMIC3l3oIn2easZ+L694tnM9HxIJzICQohavfnKbbz7xusIk+HIuDlGlfGaiyFmZ4ZqEw2Yhooce/LwK8xNl3Dj2hWt+9X1Tbxc28LuUQV15oBT/03EnpRg5/1ha7Qv6dFcMafBDumy/mAEwWgCIw6ykmnEk2kc7e3h5csX8ragCzXPMm/gwGeFNbbJoSbS4hL9JfJNGi4BEQ5DPcYU93ZzSneyPicnMkNRq5MV9xgIarjpMQClsXeRkwZGOX23i1I7o+Z6zbetS89Znu9ZjaCG3cYuFJDk/CH4XvnZvLqe784zyrN9nU0i03uGOgspq6VLdyYWRSoSwIW5aVy7NCtqNy8GGS6NJiVGXTFu+H30d1rZPVCuthJN6JcwpBF1FO/dvoEP7txEp1HFxtaGgMFoMomdgwNs7R+Jpk4JHt//XLmIN27dQDHJ2D8b/ontTV8GMWot55sgAL+B7FZSvK1+DkoKQr+gWreJX3xxDx9+9hV6YxoappBkvyMZFplPJhvUgIRncIAGikFgSD8XZlHbeSfkWx5UTi7He+Nc4sVsEGBgrD/Dsbin+BAc+w2M44DFocd2DwKIh+FYUBazyOEdDbvZoyTjSaQTaWSzSbR6HXz21SM8WN3BwEc/CQ4HRnIe58/qc12JwcskIF6vsJ6pNodPgQAuX72B3/7t38WN6zfw9Nlj/PznP0ajfmhMZTCBgn0AM7k5kOAastQOch74TLP55nvnYIZ4u/YhV1OybzS5VNQYHH4/cjS4TcVxYXEG5aQfw6Yfo2AZ8fwYiSzQbEzwxb0X2DjYVdoIhy3qTP6G5lu//4//2X82oft0IJSUuRrpxUTmEqmkCptG/0AmWr/z3rfwxs1X8OzFMp5vbmBAUyUSvwj6+U2HStMiGvTEo0mM28Dyg1U8vrcMDIs6KKiV410k8sYpKyl6pDt1moxISOHG9Wu4c+d1zM0yzzckzZJMEt0oVJl1pDQ6d0AdSkQA2fh4zoiM+pJuO6z8TZq6vXzxUvQ5UlkLxYIo72ykeYByofLf84WLmPgC+PVnX4jys7i0JCOTbruJWuVYGcpqJHvcxEKIpzPYP65gc2dHBQsdLfttUkaaaDao22i7qArqzIy6wiVuaINN84yaYU7kar5FrbLNRdl2mnZPzPU8m8GVhRkszc+iVCgIneckiRuL5UIa6i30XwW/UX95MDOzlcgVGQqxgR+JSFzfy+KdD1pz0MWALu3hMP7NLz7B509W0R5RK6PSR8gaN3Y1+K4RtlxWa2TUv/JwkgEVUY6htIncoFjYknJOXZny2EkjctNfTtzYGPFYIzqugsNoAlYUnFNuu5P3dDG7v2C/7b2nc0i1YmOkGXNHtpvCUVdrGwl/rqd5cs23+yFnDbhrsj0a8Wm0mFFphaw4N13+U/8uwzv+PunnFpHHIkw57BHeU65PDjECCEwYlbWNytG6hhU0qvAz5mTSUKRKLp4VOke6X6dn7s9shGSONPTr4OdGxkaq36Uu0fS23MTkVUMqLSdulFCQHsapqIsMEZ2ZB6KjXlu0jens1NwHgiqweT8UqePMDM04yA5QxU25IQdfn8XA69ev48aFeR1qbL55MJOmqAgg3n/fBK1eF2vb+3i6uo3DWssiImSSGEQyFcPrr72G99//AIlUBvVmB4MuM7KtIOZ148bMwoqfy+6ly8x2EkmvyaXpEYtgHiJyvz2lnpvDJ+n7kl2woODwh3Fi9J6I0n/CDA1tGGFmgS6x2pvTnLnye+uCjfeAhnCWD8znkAwWsVG4Pgx2kIkTM6aJhGZzOVG6v/jiLr6891BUca4h0QF1be1a81mjs2gxl0E8ynEnD36TlHC4EaC7drkglJUILNdmNpNTI8I4SOoMNehSDcsGzjK/eQARSSftnDrGw+OqaOeatMucimgQJTgjDSoqTRYkjN8gddgck4XKRXjYMXaIhkc08xrK7EThfu6e8SDXukcAg/EQ2akU7rx3HfOXMmi29sTESNGtP+jX+222Gb9iLJn+oKthEr0NUqmcIufIkaFemYWo3IFDbMaYdc412zKHdA0aSNOfx6X5m8gkiozi1LPAgrTfteZbBXogiFgiKX1zPj+FeDKJpy/u4+PPf4beuCZNPPfqaCyivb1erclNmqgv1xD13kztUBRXMYtMPi69ZafewagzQYesCv8EMzNTGu5y8Hy4v4/NjQNsbVeULZ8v57F4YQ7T01NKPlh+sYnPP3mEXrunBpAIJeOQuPRz5SjmL86gdtLC9vohjvZq6LT7uHRpCVevXRSqfXJc0Z6diMeQTqWRTmXt/nQ6ala5xmqVmgZGvIY8D7kvcJ8hC4zxS6Sfs0aIxRIqCvms0MBt0O+iXq+i3SWDoKdrwAguNhHKTKdmMhyShtRDJ9k088zrdvqoVSl7suhL/n1j7ZghkA0MDQjg+ucap+abz47MEzXwtyaLsyzpbmmOFLK0EqGeNO9UAeTJNmz9GfJvlFYW9tZU0SDHiy11Ttdu8G7JK2EhS/BTZ06n+JbWJQcWpOvS/K476MhkjY6m9HDleiHtnDY+1iAZfZ3ax1w6IxfgQY9O8WM0GiOQdUEZEY1ZNSS00tjiBllEkwF0vIdht40cmS/RGJrNtjTN8zMzyoinD08sxrrAGDkmu2CRz0SToMXEko1ApgAZgtrH2WSRCdJCtVoX7fzpyoYacRolzU6VBYJwPRB18gUjiog8qLak+2ZzYQetFQPnB9c880WbdW7nbCJsPP515NuKVHeY8/XOfXlMOzVVGhyzTmJxTDDEEDbpXOm47c55+VGwBnLnmuoqZxxGNHw8smvsyQJ5HUQtJULNc8oZtKl8JgIsbMdQQDKs6GqeS8VRLE5JWxsO+PCd99/DjauXxIZQPNrIjIK9yb8kkmyKQOS7hxcv1/D40QMszM/i1s0b2mf39w/lIbS1u4fjVkeoJuN5LcbRrpykIhxwhQOYyqdlhshrw2jgcCyNWCaLUCyFequNlRcvcHJ0pGeQjAieeS0mz4h9aAMpAipsQpLJqMXSMcveGZIxMtiTGnnSJa/eE/2cZ4Bcs+06eRGtXtQur7uaZh08Lm3ErRHRwV2TaAiwXWxLKLDnVIZgknd45rB2H/hlhmGmz+c+wPPUy/g2byWTkHAvo4kcgQmer/zsiUgEaTXfQbFJb1yZF8DFGqRRb+Dg4BB7h0eo1Jvo0G9iMMBxo4X9WlupHno/lg+HxXIBH9y5jWvzM2L5VetVVJtVVBtN7B9VdJ11/o6HYi5dXbqA6XxONHHW+TJAVArDmcRsRBq/ZShr0Cg5Jpk6USLhEdS7bfz1vXv41ZePyYFCLBRHklnVk4H2Pl5/r4QQEKNkpIAZ9HH98xkiUCTZqNXx2iudLl/JEpLunenwRUMnaCgwgWAGB9tswKUsl9QiHPIhTAWrkw5TyhFmEhbTCLg+WbP42Xv1sXd0hGfrW6j1yIBlqoryF52Lvnl9iB3r88vPIsY+VTyjEb3MEU9k8Nbb7+Pv/b2/LzO6H/7o/8GHv/iZ6phAMG6SomAQzV7d+jGBNxxGRhAahwQ2BENmgOwZ9Kle9xPkMnmS/DJ8fsVmF9MJFDNJzE2XkU8Gpfxq9wPoT9qIpWPo9kO4/+gl1vd34GNGOrVHeia8+Gr7p/fl+8f/y38+UQa1L4R4IitjqHAkiXgibZToSR2jRh3v3LiNqUIWT9ZWcMApGqfwvojoNaSCMZuuM+iqAQuTDtYPYvnBBj771Zdo1Ug7SiKTziKZIi0wIEfYg8Md0dqIrPMQLORzuHHrBm5eu4b5+VlkUtRek0bAzYeZhxM5ZYt+ykWgzZJCf5u2SVsVNWE8DXlIj3z85JmyyvO5pPJN84WcEBJNhBQ6T2pSH35/GqlsGeu7R9g/aSBfmpZOjtrKTqOOem0fndoJevWqTUEjSXQmQbToFNtpol2v4ehgDxsbK9jceIFq9cA5cdrCp2jf6KpGe1LzreKelvxdoyWMTRtCBJsFnteQR4MsYOK4OEvq+TxmylNyaOSCJBIi92Hqis7Rzvke2QSw+SbyrQaCxgcT5lma7k9UcGqIBl30gyE0h2P8yU8+xsPny+gOqW2zRpGUGc9J3VoQbwrmocDuv0mv4lnDzUkQh22cZAHIFI9rRXwvb9MkBYv60bG0Kp7+i6i0a6nciPVrZ/HXDvev/4n7rzNw8xTRNubEmdyJ+eUqTTz02jXup4WDo6vz83vdvSZYmhRT0+FFixnNXFN7ZVKaYQ+HP8wl5kNI7awOf03rneZDW+4E3eYx2rVdoRpqJ0jx67c0rcMghEQujAs3S4hnoxj7+4oBOdmt4HCzg9A4qU13QpdoGQKxzOMhbYZXoji7IlbTbprPsKnSEMWZfan5dro2XR8rFmSaE42peTPDHS+azZBu737pJ3JKzg3Y58PlmVm8evEiipmEJAsqNkZ2qFjc11io99O1TSxvHaDdHxtSQ7OmWFRZ3u+88y7m5xaU0SokrGtmNbxFRCd4DXXWs0h1VG4b2nisjLNG+/Q3PRMRRy9ioclGiYUY9wuubw7rSI88a7rtunh2fVbKuoGNK2xPWRc8J+W0yymrxVSYIZlDnFwBws9Pk0FKWkjnpbv2k6fP8etff4q93X0NP3jPeA+FGGjRkgIO5NJR5HNpG0CMmXcc0xyX1yYWT4gRw+aJg00aryWSKdH1a422jPds/dotZuHEwoaOyYwvIfWccUTHxzUxeTT8kxWo6fbMOLKPBvPPqUkbDTW8Y8GgoQbZB4I02ej4FBVG0x8z+7O/M/Qco9WOjJEpp/DK2xcxtRBHq32kZyubonM4Ddc6OK41hDxwj9T/JkCe9LpUxiHqZqTDgQdp0HTVJrOE94DDDRbjonr5Q9J6L83dQCZRBkZs9LroKoasoyEC318oELZzKltQBF4smcSTF1/i4y9+hAGq2ps7LQ5KOQSmkSC1zzFJpXg+MU2DiA/p3blSCuEk0Yu6Gu/gMA/fMC7GTTjKwmKIZq2Jw+0KDrbrqNaa6I47KM8VcfHyVRRzU2J8fPHpQzx7umEILyU/jDZL0JhmhOJ8DNOLJZzsdLD2bA/HBxUUyzncfv2WKH17uwdoVZoaAKSSNOgrI5vOy2CKVP1Q1AaG9DzodrxB2UDaVw53OBgnQsHBOJc0Z20s3DLpFKanyhiSut9po96sW1b4hGvbEEgWgGw4maOaomP+YCBTL1t7E5n6sfkmec2LEqUnhDXMREy8vdKG1tyDGI0pXxaiue7PzTyNpk62x2hoTxOqntFFZfLH58Vp27nvKQ3EIWvay6RDtgaeZjrcD4z2aBpd/o8Mojh1mzHeQ58c4Lk3sZG1iNAeuj3GtBrqHYmyULbmm6iyUV85KBsjEqFsJAPi+qP+BO0OUG3weU4jV0jDFzSzQroUswmi1Cvom8jlvHawh+GoK5QuHAhj0B0iFUvgwvwspktF+QHwM/BzqqFRvjUHITEEKFNx+z/XshIDtB/SN6eLdqshs73NnX08XdvBxs6BmHgL89NIxsNo1Croc1BFNMgXxEmD1PMmGKBAho1pd+38kNGhWGIcpARV64hOb+3j6SD0lH58VpLK3dtB6W4A7509biDhmm87x5wHjStyzYDRGDRcfzZo+Trd2Wuc5KguJpkb3rphh+jsNjZEyDV3Q/qUBu3sC4yAfDyGC1MFpfqQZZRNpfC9b38bpVIe3VFXnzMZ5ACXed02tpUUh4Ne0fG7WF1expMnTzA3P4cbN26KLULzqP3dXezt72KvUsFxjedUV3KfDh3CpTMfYzIYSDOcTcc0AOT9pmFVJJ5CKltCbxLAxuYWtrY2zGcgk5CLN/dLa765vi1DkwPWWDigpo7Gm2yUxFpgJje9Wno2ZFXzr3PJBtJ8VsliYz0rmMKxw04HIA75M6DCnQFOb8w1KR28amFj4qn38uQLzrzW1rAH8ph8kq8vqrxiRfkeBjZUc0kGrP35Zf4NBggRFeY3ddpdvecETRu5N8XCmCoWcOPSLGZnpjSk5CCH/h0bWzvY2TtEnQa4gQDa/RG2DiuotProO9kOT7Jo0IcbC/P47huvYX5hHu1eCytryzipVuVezvaUDb/fN9SzUC4UUS4WnWGyNeAaibu4Q66VANek8zPo98jMCsBPSnc0gkwshUqzhZ/f/QIfP3mKUSCCmD+KRDACf8AYgp60lTfL9O+GcpNKz31NDflpDKgxNMTqcLQGNuesEeSbIxaOsUmDY34apwcmYMimm/I1+mQQU2YdFDCGsxpv1nXhMKKs8dhzTMaod4fy8OH5Xu/2hRLTs0NuFBy0uDhAFoxiCkpfHkbIx33e2DsjJUeFsXjhKv7wH/4jfPs7H+Crh3fxJ3/yr9BonCCZSClrm8PCZqeCAdqSZ01GQf2KI4okvVsYoajBlSUV8Znnc0FgLBmnm3tUcb78J1nIZCfwWU8kYqoz6o06mp02JoEoBr6I4v5O2nXFSgcn1ht4v84PJTVm+u//1/9iwptLelookkB5agaZbElTNEL1A3Th67RRZryLf4xjOs9yUh2OIwS7INwoO8Pw0sDtAAAgAElEQVS+MFIefIxIG7X8WP5qE3c/eYh2Q4pOIROkrxUKBS08UtZ293YVUUUKIB/ieCKKhblZ3Lx5HVcuXRTNkLouo4pRL2QTU9tc7YDmhxPqwWxKUZKoGZhgeXlVzTdp7reuXxW9nBpwjz7EZpWFrSiDrR6i8QyC0TQOjhm7cQxel1dv3cbs1Awmg110qnsYttvAJIShP46+P4GRP6RpEqfCB4d7WH75BF/e/xTra88xGBDp4HskBcoFYDkNk4oOUqZ4IDvDNU54+J74IPA6cPtnm0HEmVOjhVIWl0Q9n9HhzQVBzbcad6crUjav4hUY6dKTkQ43IB0CXNR9RsowjmAgvSMXO+PxxpEoDpsd/Osf/hJrm7to9/lQ8HpGTI/rnGG5OD0Ez9Pq6PDyNg+rroy25a4tJ+tCvl22oEehEqrIyBNOp+UkbbnLE6rMz+nCfrPB/s1F/B804K4Rs0GqZ5R1Tr+t3zdDFU9HdPaaZxNYHZn2l9xLObRb9HpDvU+vi9doec7zRHPZqHND5T3l9XPFgmhWbiA+GTTRre9j1Gtoms41QXSnP6Y5iA+zV3K4850rmLpURCgGBCcjbDzawst7++ie+BRBRu0RqTHKeZYWigYnlhXJnGZ+Nk3d3VTxfNY9GxqP3iWakkmCTzO+SRXnawk95uRfQyvTLvJ5lFaGjZeTG0xnMri9tCQtmtKgyOSh4RtpkAFmQvexuX+Ap8sb2D6uY+IPm1lIPIZSuYw7r7+JK1evCpklOsCf3evwgCfVPqhCXXpocb5ddqiGBxaFcnofdctsXWpY5pBvrjcWIJS82NDLsRIY7RePyZ3ZDirPD8Ab6JwfwvxNbAtn7KRi3tayvYjR1E0fzYKAA7GmriUb/cOjE3zy68/w7NlzPZPmSsx0AWu+Fcvj9oB8luilaSf5RZodm10WY0pAiEWNNtztygmZyCNpdk0ZuNi+IrRaiIUNEYimp+h2noxomEcacLVWP3WO5T0moqAih1TtIRkUQ2n6uf+kUjRWYkPOyBzKEyCKcK09kEM1mxezeGKDzvtGRoRFmmSm0rj66iyKMyEMRg2Eg0RKXaxbYIxKs46aM8fk/i7afTKFeCqNgXOq73fpnA0ZiTGjm0NF3l/6CrARMsPJIHKpKVyYvY5cagZwOd9kNQ2o+R6bWRCLNpqi0XAtkysglkzhxepDfHr/J2gPDlVctunKPeiqmYyG4tqviSDzn6T7s+jhOZPOJeGLMEpzHQH/BMnQRUQwj0F3Ihd2UnhpAHS0W8fJXtPYT9ER5i/O4sqVGwj7k1h/uY57n99DvVFBLB5Cp0kUgKZy9JQYYP5iHtFUFHvrVWws74sB89ZbdzA7P4v17W1srGxg0O5Jj8eIyoW5C8hmCiqaG60aBkNG1NAHghFzTL5g9BgLRLrXkpLnExrGIVe93hbiS2bBwvycnPbp5M4hB4tVm1WSlt3WM24GWGNpFlk48QxQ7Bub+t4AJ8d1NBt0qbfGjOe14nEcRfi8XlvN97CvAQH/juisLJTc0IyMNhV9koa5ZpjMlg6Nq8y0ytJKiXS6YlLeC1awC11j069zzth03KCF/EjnalIpDhe5nogai/ZK7aRyiHneDrSW6HROxk0o4kckyvOcR5sZRfK8YGZ5LJJANpGUVIf7AlGcVp9FZhapaFbeL2boSCMpmkNRXzlEq1rD8cEB4B9IJxwORuAb+pBNZhU7VSxQgmQGU8rd1YdWpazrzDPLqXLkAcL9TkihjE4pT2uiUTvG3sERnq3t4MX6ttYoGTVkx3Q7Dck1/DyIAiHUuyMcnDSUXc39RainyxOWy7jORGu6dIwKID8bjHoD0/MMt/ODTq+GsMaO5k+GemqQ63SoYi74fJIKcmjK4Q+RS3uemS1vTAjTsFKrb3snHY95IJGJdkq95b6tQRyxNTs3/J5DepD6ZgIHQ6QiESyWypguZtHqkVlUx/z0HL71zrva6xrthhDhfIpDqmkZCBt6aw0vmx/upWsry/IgmpqewfUbN3UecODVqFZwcnKEg5MKjquMyGrgpN5BtddD13kI+UcSiSJGmq9LXyBrJxxNCfUmI2Fja1sDL1JmUwkOwsi0ZJTgAD3KwYZE9+x54bqJMY89HlFtbpIBk4xxf5BHhBvqD3Q93bMheeUZxdkzRvMkBMbgOKu9VN85I0DLfbfhj4eyGBBgg+Kz6FxLEfFo1HqW2DC5e2uRiW7vINuM/jbWzlq9Mh4jwWHT6efqIRoMgiktbL5LuRwuL05jfnYamUxKSDkHd3v7B9jc3kOt3tTQv9np4sGLNWwcVjBkhNiY3phjhGnClUrgzauX8Orrr8g7ZWNzE/sHB6jW6wiHYnqeLTXZLw13KkXjNGOjsPlW3S9/HvvFdddzkhLVPmFKCoJIRGPIJ7I4abXxk08/wUePH2EcjCIWiCHKejRIXwsDKwSSKb7N4mLVE8hJ/+x+6Xl0CS1kfsgpwhlXWjSeYxyINedDgAa+IpW6mp+m1vAjyp6F8jOCS2MDNAgc8CyREWeQ8jhGMfax22yjxUQe9trOGT/iDyDK5p9+DPTMsmmEaeXpIcHoaMrrFJU61iDRH4hiamYef/gP/gh//w//AIdHO/jTf/MnuH/vcyVy9YbA0ckx+uM2AlGlJWIyCqDbniAZDKsvpBxIync3/fHOMVLMZ6dLSDHxgWcFkxuaDTRqVSHrlGDxee4PKYsbodYaoDP0Y0jJBSFxskkIvjnK+SlA52o3reX/4X/7r4hHyHCNjcjM3Dxy+ZIKLGVUjzvwc7pVr2M07MAfD2AcDWJMrXcgjFSIOeBBtPttdfvUuzFpo3UyxosvN/H4y2WMembwwoNdKESxhNnZWW2ojPY5OtxDt2uxV9Sb8cGiDf2N69dx6dJFzExNqbD0KMTmak4trcubDdDghlMMiyDjB93b28fdu/fkIHnj+k1cXrpglAdp5uzBlRN6yKbspHHwiiWTWTnS3r/7CJ988jmmpxbw7rsfYKE0gm9Qw5iOpeMARmy8QykgaM1Nqz/CcaOJ9dXn+Pijn+PhV5/rsDJEnu60PlEttfFrwzHaB08kb0rlZaTy/ceTMdtsJmPpMlkoTKViWFqYw4W5ORRJv0zGRT019NsKBh64bLT5pQ3JuZ5rU+RBT6dzmkiQuswoNapqmTcYDOHF1i7+7Y8+Rq3Oqf4Q/Qm1am4IIOqoa2XchNMiVzzHTB6ORnXjgeg1INZwW9SY9HYO+fbM1TR5J4TkHIfVgE88g46zibTXYP+tjfdZx3MO5vbinRw1ztO3uE3nrHl3Zmr6mKaFskGDU6mpejBqlZf7dzrVcqi3tIocWkj7bYY2rAyNnm6otzV2Nhjwj9to1fbRbRzDTxojGyr+mOAE/kgcV16dxuu/dQUzV0oY+4ao7h1h/f469p420DyeoN8eG42ITZjod0bzJ+WKh1Aowo2fSIRpsniDPBmH3oeKXtKUbLjFKSOfLyJ6LAaoFebEXtQ/bo4yNx+aiYpQYaMCjllkjcdIhSK4vjiPa4tzOvBFM1b+uU2pq406Vja38HJjF5V2HwhEEI5S9pHHK6+8itdee10NcJMZ9HTq9vKlAdHB+ZnYzpmmnog5CwrTH/P1LbaFxaChsSrceLo4c3JeBza/NFnjTZCjsQwL2URZAWfTdtNw634J2T1rvs/Wy7l/84ZFDknyij0rRi1qhvwAosd8j2zYSLm9d+9L3L37pajhvPZeUUmUwbkXyEySCHUuzeEA9xKjiLFwpoyFizKbzuh7aYLFYoYNINGQBlFNOhEHzMyOtGU234ox83OSzqIsiGSCdDZmVzakxfWcq7kmeE3UbHAYosxc7kl+Gf6Ui3kdQqTaHR0foVrvoNEZo9Ubq1GXEaPQDPpGmPxGz74PSBX+P8Le+8mu9DwTe24O5+bQuRs5DAYczmA4pJZcSZS1Ksulssv/lH93lascSitvrXdVFl1euSyV4lLicEhOxgxyBhqd0805X9fzvN/pbnIlCywQGADd995zvvN97/s+KYULN8oor3CYy6YvgulIi1+66t6og0qjqtcjBZsRJpRZeJmMkATKIXh9ZYpFZM/p2oaDvtgFLHi4H5KBkk2Vsb54DcXsqiLKOHjsUyo06EseI713nIaZSSSSaWSyedHON+l2/vhjNHv7ek0mgIwnA2mWafzGwo/SHz4rZBmR7semhpP3SKKNWfQZgvEOUtELiM1voFMNo3Z0gnlwquSJ48MGGsd0c5/Dy8dx6dpFXNi4jFalj/tfP8D+3kukc/bMHe1NEA0WgUAfqfQUF6+siB2y9fZIWdkXNy7ju++9r6bz/v1H2N/Zx3w8gZeIisV1+dJlubiTjcLmmz8NaAqIvjwUQ4pFYkgRhvyZSEQUvXd8UhNqks3mcfkim/g0Dvf3RDsXxdmZCKqBnxB1HoraHiFKrUhPS/hgk02knUZr/T6jxciwoNGrM+B0Zj3+GWnFodEPuf5Yk/jJHmaIwzQWM+oxZ2mLEuMPakJZRLOJZuPMv/ObCp9mr4g/tkyKpCPKbCwyYzdZtrgycR1FnX8uhETnHuNHKZ223Gw6KvOM59CH+3eMHjAx1j6M7SMDzhyAk9EkUtGkCmw61ge8GWYxamxTCA6yCE5YaHISYCaOKmqnU1SOT3BSqSAanSNHViAjfRBGNklTvayGaDQ/knu2R08YY6zQzZvXgddDqBezemMJ6cuVuxunyzAHtPQloIleA693DvH4FSMhm/AyHhZKOcxnZB/0pfkOROIYToM4rrXQ4nCPZTvPO2cWx33O10f7dHDrl03yon3RASm/Tm87k4qZ8ZldA7myu5820DQEmN+ba49MH+5ZfH/0HbD66sx89tSjRMNMk41Z3Kxv8mkyBDbffF3bsWgW5cymdJaMkQwHsZTPYqlY0Pen0zSb2Hev3cR3rlP321H6AutZZoYzYpAoJ6+vMSoMUeaAffvtWw1d88Ui3n33tj4DU2KGpIYz4q/Fxrul+Kn9Sh1HrRbaPOspp+Oa5rA+NANznzkUou6XsabTYBhHlQaOKjUbDqmhsyxs/p4X1I+CVC1NlFKoMVMEzHSO5z2fNT7z5pNi0b6sBbiOlM/tIktPJRLOxNAfsPBX85Ix9oHKDz8r+RzyyvrQZG9+/WVgAv9bMbp8vlztaU7zrK8oJ7LnlBp+ykBY+/D7S15BxpWLLdR5RR+ABGVJUYyGPYTnc5mtMXe7mMtiY2lRAyyyx7iXkxVCs8+TSlXnNJ+lWrOFT+7ew4NXmxhpHdOTKYhMPI5MLITVfApXrl5WCgFNJxm3qLM0YUZu8n5w74kSRDIdFEnL98zPxJgu58BNBJpDJNYp/Bw0AaWRJ/fTTCqLzniCn371NX529y7GpGVHaeDGz05Wlmu+zwFY/j0Z0+vgnPGdD06pjmWjK8q1NdzKbnADF4EvPEudGs6kfiaJkfEa0elwFKloHGl6dbG2dWbY3GNZAw9nI3RHQ+x1umiy5mQtSro5B/SUwPHzSyrCASZnj0yICqrRJo2djEKebewVeN5nskVcunwNf/hH/y3+8L/5rzEa9/Dxxz/Ff/pPP8GMZ3QghIPjQ5Cq4uVIQ2cdGAJnpjGDYBEOWvY3vydrSEozFhZKuFAqSdrD55HysvFgKLNg/uT5vrhAg7404kyJCgXxdvcIe8cNTOjpRIZMYC4G+G/Szs/XjoH/8U/+hzkLDt/NUKg06S8dhpQDA3SFlnYqR5iRGpuKoD+jg9xU04hEJC76HfVOkUQIiWRUmrrWyRgv7u/jzfN9zEZmiqEadEZULa4GvFAo6mGpVA5MO9YxnR43L04AeTAsLi3i9q13wNgf6sxM48ziICGapB/7RU2TFlDIKO3UUL548QKl8gKuXbum6TvRISJC/Hd+w0sHXRaxIzreUd/a7gotONg9wN27D7B/WENpYQU/uH0RK+WMaBbU3AZoikZtOw8c6t/jJXTg4WBvE7/85O/x1eefoNtuWPSG07SOZtQ1+xFH1qzKodU1PqaJNyMEbsRyo1ZBYBPsQjyMjZUlXFhdk+6bBzB1I9S5cXPnjeYDzE1WuLNzqaZuwQ4fTnXNlMvcM3lkEoIPoTOb4+tHz/DX//C1cglZAHeZf8mJtqPqGf3EaHmG0LGisKaLP9Tgu+bbMpH5WY1qbgYmliUo5Munegk1t7+3BfJfNt+nKKJP+f0nu59zLbTTO58e6udMd8xc0s8etmNYP/QbM0exvthvlP1iwNHFhf5a83caR6F1ZxRjQ1Os4RQSIMGe/f2pW6czD7FJTA/99jF6raqm6txkaBoYioVRKOVw6846rr6/iogXVszP/ps9NLaamDVi6HWAbo+GIGbuR+o5acd8yFhEaqpHaqJbX2q2+dnc9F/XlcWlokIMyeamSS0dDwYWM2w4WEyr+fZzvqm/do7EfC0ZC/Iz0uE4AFxaWcJ3b1zFYjHrKHfGNGAjf3hygjc7ezistVW8DadzBCMhXL5yBT/64Y+wsrJqztzOUZWFP5E3PrOUS9CPwqdueil6N9iUm8MeZYsS9Wcj7sonxdZwXRHp0EFi2mUO+vhs0pXappOm+fUdza359vO6zfXT7P38PPjfXISGdPMgIbpNYyUh134RRzqQYonm+hws6B89eorPP/sS+wdHjsFj31OmPA4ptwjFALJpD9mUyUy4h/DwJmLIg5brjLpj/jkLZy5vxhHyWaNrKrWm0nfySZOEwNa3Pr+cudk8xuDFrflmI0YkyUcN1OQTSWQmtkzl5kjRJXZ1GcsLJV07Fj9vt7fx8u0uThpEaOgJYkWQFbQE6TlstIk4R0GJbALrVwpY3vCQypp0qNdhtExcmce9YQuV2pGcpBm5l0qkkUpkECdCNBqiy3iRUFDGchxwspjmQcr3OZQjMNfEFJFwTMj3cukiCplVhINxZYN33TlDtIpFGRM46AbOGLNMroBEKom3u8/x8PkvUevsotvvqygk7ZyrPTALi57IYQ3PTZnMTUZ6brwYja/GmHsvMAxvIhhMIzq9gdpOHPX9FrI5D+FUEocHVTSOG2p0F1fLuHj5ItKpHLZe7eD5kwcIx5rI5ELYfVvH8W4AiVhZzXdxMYyFxTyOj2uoVloolZdx653bivd89ew1nj58rpx3FnOlYg6rK4tYW1lHJpPXpL7dbcmQTlTYETORSelm9CZNc2KSgFBbzuEMz40WpQvjuZ6XpcWy6OSVkyNRlfnvuT78fcSPAKQ7vrJjnQESn2GaNlFXTIYFC3gOz4jw+rneZKZRFqZII+czoUaYum8i40JTzuQ7kouI1cXzjmuHz7HtuwIP5BFDvwgaA1oGMd/r6X7nJGvaA5T8YKix9hR+MyG30B7K9+TLULQbsMCK+s0+vycTBcb0Yxf6HUvQeZvPwEioKZlPPGgSobhAC2oCZ6EhApkRIgUiqxGMGx5mzRyCkwRCkSliiSnS9Kepj7CzvYd6u45k3CjCRMUjZA7FrdEmkY/uw/lcBssLZUnVuB8xcosMEv6qgRQbtWTaNd9ZGfRZjcF9i741XewenuDxi01s7h9hzqi8xRLiUYhRQnlTKJrALBTDCZHZVg+TGVledv4Z1dUM/VSkO8T5zH/FR+T9vdQZop4BpLZrqvE2g0rWafwptJRyyBFrCZO3sT7hupHDutP7W9SV+ZicmqQ5eZWYUKoJbGDgSxAsEpbv24bUqgFYIanJJFoawGIuhaV8Rn4Dzd4QvckImXwW33vvA6wWy5gwW3wwUKY0h1vFQlFO5pmMGc6pDnPSp92dHTx5+kzxhu+9/z4KubxManl2cIDe7bTRbDRRqTSwc3SC7UoFNUovpiZdDHBNM//cNW2s46MxT5KAo2oDtVbH0n/0/JD2bJ4xyrEXQzLqgB36DVkgpM+YMG05mSJuWEFX8yl9F2jCeBZnKhaqoyz79bfqPkdVttrw15tv/+Q01iCf07N7peGzKONO8uUcwYV2u7QV7jf8HPbaBnBw/9L6lieALSQOVsRUkdSChrf0rYjJZDMwGSKXiKn5LmUzWCkvYHFhQUNF+SnFE2KfyZxvPkcsFMJJrYb//NkX+PT+Q7SlHw4gEYygmEqjmE4gm6RBqScmgijxNLcbjk5lbDTgYn2n6xVmr2QZ4tqzZLjG5pvvV0U0mvWG7n8qk8HS4ooMvLg2orEkutM5Prl3Dz/98gt5VPFsDHP4EeS+ac0364EzuMko/Ywc096mutuh1+cczenAbobIpvwQ3dxv1nkPXAQgf6NEFL4mm35lf0eQiSVRjnG4GEc2GkdUwQGsVyIYB2aK2DsZDbDfqOGw38SIdTJlTjOi6kCcNViQiDvPbjPiDTLWj8+OG6gQXY9H47h4+So+uPN93PneR3jn1juIxkLY39/Bn/7pv8fdr36lzbzZbmE8HyNXzOjTch14yRT6rTZGI7IW4ojSXZ2Mr+AMayslXLlyESUmbwxGqNWrqFfrOid5NVgbs95YW1vF+voqUtkUOsMhnr54i+dvdtGhWSjBT54jjnnxm9RzX+YS+OLrX81JT9RhNSXtOymEy+JCApiEafjQRa9e1eRzGpyi2WsJ6WbhTdMVbtac5IXipMMBk9EMjaM+nj3Yx97bKjAxB3A+7HxXo+FEB2yptKCiMSjDtpYmPTzMqYfsdy3XdzIdYbG8IAT85s2buHBhHblcRk0n+fqcBpHWygfBimg6B+/iF5/8QlPQ27ffVaM/GY70WoznYGHp64CoOdbDGg6j16yjcrCnHOogXfV6Qzx7uYnXb7exXCji0saqDI06rRrSXkKDgVDUiv9A6Rrm+cuoVfbwi4//Dh//9G/QqJ2YroP631AYbL7tQDC6jSGjLDzsYUkoRobNT0Q6HqJU2mAY1TKdIhsJYm1pEesrK1goFpB3VFN/EijttzYen7ZmhblNo40OywNaZmCc+irfdCQKZ3M0xpcPnuDvPvkWrS4zYpPoDy2zV5Rpny4mJNiZupEqI8MGkwPwQeFGaBEgruF2NCLfIVr5wL4JyakO94wKaHa45zVhzvDBsXj9A/w3W5/z/33qxO7+0GJWDLn0m29ri3w6uX/qn5khsJA/Rb0117CJsdFHiHZEz5mt+dpeozGKju5o6X7zzfts1BY39Xemc7NJB6NeFcNuXVmzNDpMZdKIJKPIlEK4cr2IbDGBRq2D6kEHvcYAoFqgH0F/MEWPjt0O1eDBSDosHXhZNPPejyemzTr/w2jnLkLMZ0c7OQTHD2xEfMqe6cedBs53N2UDx83IDVAMPPMN3GZYXSjgo9vvqAnnDJ0me6a96WH38BCbewfojucIx9PKzOT08P3vvo9bt97V4IJURzFFnHYpHA1pMswmajRm4RFAOsN847wOWHOwNImANm06hHPow99T68nhAQdPahDYbDBn2SJgNIiQkcipva4+i2hzGlTYfaOBnakZziJrzl9TX3rBfySK/8Qabc15xDyg6eBQjQrZJDs7+/jVLz/D8+cvVWjIPE7tsR120jpxMkwzmTAdyVOiDQoDIGJPqmGUMX1Gw+WwhAhfp828SxbnpknStRTdlPopey6NWsFCmXIdHmQBId+k7zbqbMr6Yj74yAV/z9fkfmqGJEAh7eHGpXWslEtqfkhl29zewuffPMHr3SoGZAcx4kjkA0OviHyb84QhSzEviuWNDFYvpZErUUITwWTMojCt16k1j1BvHqsIzzEDOVNALOpp2Dli/BTNwdQsUhJFs52kdNsy/Rr1RXPjPk9WVD69gGJ2DfnUMiLMB9eQt4HxoK/C09Y8G07Gc2WRyxeQ8JLY3HmOhy9+iWp7G50BdWMsXuUdjWF/LId8y8QuidXAa04JRTKcQiIRQiC1j+b8IYbzBoKTVZy8TqJ5MFGhF/M87O4coFlpYml5CVduXMHC4iIG3SG2Xr1Bf7yLbGmIk8MannzbAMZFHfyReADlFbq9s0DriW6/uES33jJODht4+eQVdjZ3Mez2UXSNd6mYRz5b1GCBDWm339E1IppMTSfPIB8h4mDbon3IKrBBHMe07XZPe0ohl9G53241XEFvRnRGW7fYTH6N/pvyJbGwzOek1x2Ijdbu9PWcWawM00GIjJOJQnYLXfNNH+s/i1x/fuIC/94QVMdgU4Nh55utNXuu5eruIokmYgeZ07+o0PRe0X87JpPTJ6sJccNbbtU8t3VGO8SSTY/8+22mKlYBGyuu0WarJmNMfpIpbZBICfb4XI8x5uCd7ufzAGLzGLKxAuLhJGahMaZeH+HiCOHcFPNhHOPjEqatnJ7jfIGShSBqb1vYfLWL/qSNDCUiyvEOKveeoAKfydFogMlooiEa6wRqwLmu6Z5M/Wmn11UtIcQ7mxfLg427GTeKi43ZpC/6/Emtgaev3ipeqTMaobxQQMazWNDRkLTPOEKxJKrNDir1jgzYAi7xg8M1nyIsdoCjjvrDPKMhne2lp0Nh/7x2EiG/+ZbpruoW596sWE0n59HRYyipDC5dXCWHc6f64HMmRxzc8N/RxVvNpeb99n79uEiyKDjwZd2jGng8QnA6UeTrMg3OIpRXTNDoQTrcK9cu4qP33weVxhGxFafKryflleZsC4sLKBZyji1xFml0sL+PZ8+fIxKL486dO1hbXdWeby7jQ6UjdJotVGsNbB0c4vX+AY6YXEFkkx4v47E0qCZLtCz5eNzDPBRFhfKhTg+z089ua52DXA5qSJ0leCaaM+UbonJbQoqfymPXxzxPxBhhcs6IhqIut1ugCtFpxzBwNYCxVhzTzsXk+QCKT0f3m2xrBG3vsefTyQKExZxp/X0Wgw3fbA/2Y0e5Z/M1bS8bGMDjtLZyvlfEK+Mw+fsIxjw3piPkHPJdyqaxUCxrUEJnf5mDRS0almes1sJkhuNKFZ98+y0+f/AQ1Q4NF8lKiSKf9FDOpZHLRIzVyigy0HfKZA+8xmJvRS39RmwsrtW4DdBVjwWDiHF4rAGW1W82s4AAACAASURBVAxMaTo5OdH+zl6JJsm6OqEYqr0Bvnz8FF89faI4Tw5FuVpJEuAeJamgc8hXdrarw8WacD4Jfsa7f0/4FJkIw2/O3e8F7FlfYY+ai/N1vg5KcyHTJBiSlr4UT2EhncWF/ALKcQ/JoA1xWd0Q1O1NJzjqNvHsaBevK0doc1xJiWTQBhDy3ZBkVRlzOhd47vA65HmPvBRSXgrvf/A9/OBf/QjZgunn8zSj9WL4+Gc/xb/7k/8F1WbVkk/Gfe2RZP/wfhTyOQG8s/EcEcQxI5V9MkM5z6jWMorFLGKjIcb9AdpdDul57s+VfpImwzAQEji6urqCVC6NaquF11v72Dmq69kMRiw7/V9svtvt5tx0Go4KzaeZDrqMbeAlkEPkGFPFY9F0gQ9gH92hafx6gy661H2NaW5CugKNbIZyX/38k4fYfLWPGDVCzpmchzyjaCJhItHUJSaQzpDmEZLuio13t9NUNFavQ6dBm56zwGNh8u6td/STQe2ix3lJGUbwkOfByib1ydOneHDvHvL5HG7evA6PsSeiqUb0YFm8DyNELJKD1KVBb4jjfRYsTTkgxpz5QaPVwfbuLtrNriZa3IjbjRry6QQ2llcQiSaFfqcv30Fy4x0cH+7ik5/9Lf7+b/5SdHq+FtE5NgmTOek6ZvRlcbukUtGsxUxCEqSSsZikwD/lYUJ9Npv1oE3e0yHImZGa74VCQci3GADMISX1z2Fz58BdM6Zwk3xurHFlZTInN6FGnRQcRoo0xxM82dzGTz97iJdv3jqkLCTTOr1fPWiW68wmx7TpZqUv1Fr55Ib6igZ8inz7TtS+JtYYBqfTN4eI+zR1DRuorTqXAeofjv7X/EsN+PkBurYMv5lyv/K9Go1YJ40NT/RF6hDsT32KuLon+ztzNzcqspBvR/c3Xb813jpUnNOqjjNzBjn7ftZdqUgURXrSxXRYQ79NV+IAyosLWFpbRSwVB7wacsU5AtMRqntdDOphhGYxzSe63QGGXUbwMMZrpJ/SIM7pYB2Vfssczq3oPa85kauv9MfWVCtP12mjuO3xeTKNkJ8ybTRh/9/IQE+O/UZLUnOnX3n9zNzlo9u3cPvyJXg0TKTDJiON+n0VEZs7+5gEo8gvLCteZ6FcxuUrl+GlUujT2VU5rOY4KyMQ0q2U3zlDrztCLJZCubwML5Ex+j+1kWIqaBezYQGfNRfJQu8FZc37DsdE1GwFOnTaBgf6PC7fWqiNc2X1GR1GtTLNwJkEw1YRr7ULvtO9VSNA5MYhP+MRG5epmlqifl99/S3u33ug6CY9M/4gyh1sfG9i9ZB2Gosgm/HUhGtI4JobFhRkCXAvE1rIKLkBNb40OYnI/EtaYlWu1Kg5rZf4nyYhIFLG5ttLRvV1zSaRr8Fp8829iY0Uf4hGTIQpEsZSMYt3Lq1juVQQzZWF6km1ip9/fg9fP9qUgymRbtkWOXMcNt92RWzIEI2HUV71sHopg1wxJgZEiKhgqiw2xdHJLro9cxln802nbkX1yQXV0BKuVdGGZ9Qn50Qdp86x129r8KJIkbiHdKIoynk+vYJoKIGBkO+m9lgWLKIDhumAmhQ6TMdzL+3h9fZT3Hv6CartHQxYhFNCREUoZVQDS5OgDo/7te6ZnMLDiAaZ8Z1AMNlFCw/Rnr3EbBxDfTuNQdVDqbAk5O0tm5tmG9duXMc737klY5rK4RGqx3tI5TuYBGr49vM9HG4mUS6sIhKbIu7FUFxKYTobIRJKiubIgqBebWN78wB7Wwdo1hoyD1pdXZJJH112C9kSGCtKKQLPbaJrPLeNkUa0am6DA5qKaXBFIyNKyciCCAsF4pldKORQrx2jXq0IgeX5Qq2tOZ6PhERyzXDt+ZFdHBL16XDebEtDSSq075fB3F1DuelYbgUqm2/uT1YYnvlSEOk2h2srzs3lnsNOV/BLt0tPAduvbXjoZ5pbA277vT9IdTuBHmzzsCBCaBqdM2MhmUypsTJjSeqwk/GIru1CuSjj1re7W2h1ehpmU/vNnO9EMgwER9Z8y2ImgMg8hny8hFSUsrU5huEeBokWQuUuUukogp0iBsclhEYplHJhRAMD7L85xvbmEeaBEQrZFFK87gghm87LKyMSC4vR0zipq1ZbLpVw4+oV1UCtTgd7h4eo1msaSHGwVCyWrC5iM0Bqsob+ZI7Q1HYouiszeO8+fYOjZhPZXBqFbEKoGF3n+axEEh5anSEOq030x3O5oHOIKGbbKa7mDNccwmc6bmeo+s/4usxn3Ht58S1v24hqLidaXTs3etu/rJGwAb2PwNp+fOa74e/l/FVSw3BY8hGuQZ6fPkLOvzdk2I9WssEzhxK5eBxLubRo531SwjtjDGYJZItpfPT9D/DutatoVY4RmNLUlGa3Y3RbTFMYKuaPbASxLua8fmTt9LBD+dWbN9ojOXi+ceO6GI1skLkv0Yi4226hXmvg7d4+nm3tYLfWlF6WRmgctDNtiHs9aeNswuOJlAYjjIsk8j1RYcO6xZYz9zqadskRX82yMSv5tawhNYOhbY9YZJYu5KPYYsHJTNeur/nM+HnR55tlkya5Ik8NpX8P7JE602JbJJjdY53Ip4MQq7msaXdnoYvGs6G2IfK8/6yvadjFN09zYQ5eVNM4iZ3tKaTTsxk26VUsOEeWBnOUvKUp26AEI6sIQHqfsGnngJv6bWmVOTSkUez2Fp5tvcVRoyEQMUmWYCQi5/RshuzbkNzpuZ/5a82kT6zL4kYzd3Wy9i7mqUsmQwSZyQ2U0vKecNjZxv7BgYbhZAixZuf+S0bZTrWO59u72Do80plq0gI6bBtQJwDAsRPZFPvDDd0Wt6dKEubXba42pn5d0lFXC8n34HS44mKEhYzbeWEAop0fQqapaWfyipfB1cIibiyu4UKxjGyM1HvbV8kwHIbmeF09xKfPHuDh9hu0ybqK0eiPr01WgQ1jyGiTEzkN12IxpHM5FPMFLC8tq/H+4MOPtGvzrOAAnHLlvb0d/Ns//p/wq88+QTIdQ380kkSHtRHlRYk4Y834XAcQmocx7tKAL4bLF9ZQyHJo3EZoMBKAwbPP9zSgSSXvk7F/bKi2tLaE1mCI19sHaHTMJ4uOEUoMcv2Rf875696vMwPj8WiuaZPT4HCzc62RihrOeYUQCcCwm8U4JGmwqAWfc8riaKtz0hoMWXr25DX+75/8Je59/cjQdAGHNHGwf8uGhRl5ooMkuBkwWzthzfCY/HpmgLc1weGhzokWv44X+MM7d/DOzZsq1k3jxVON9KMQ+r0hHjx4gN2dbVzYWMPa+rKmQqVcwU2ibBfiBVV+Z5ruhmOcbO9hTspgNIgYs8VJLx9Z7ArRX9IquRmxABn2OoiFAkjQlG5CF8IMitffxzxXwutXz/DZr36Gzz/9uZABahNorc/PScKRX2T4eiduyJZHOZKZFDcRNt8slvjwyOmd9JfJGInAFCsLZawvL6NUyCPjJTVMYEFvhmoWSWLu54ZOm4bNdDBCeLjRxjwNPYi0svmmkUR7OsdRo4O7L7bwya8+M5dGLiROmZkbzU3SyMfWiDqNnzUw1ngZFd1oqad5yr75mdN32absvpebNmsDOId2c9UZvdeaobMN2Z+ou8Lon/lFm/Lp31mzYkWcabb1f+d/738mK8vsf87QRc+GTgb39e7gkKbbmf1ZtqVNL22Kee4dOOqiHjw2+o7qbQMKNoEDYNJCr13X5HBpdQUrF9YRS8bQDe4jnZ1q0l7fH6B9EsBsSJSJbJM+Zv0ppqMp2v0hOmSJuIgeNkNcB6KiU0/j0+GFpLrMWNdsM8ZMBZN7Jlh3KrbP/b32an/y6RfBnKo6DaT2CjXfjp6EKZKJCO68cx0fvfMOComEijlmNjZ7PbzZ28fr7X1RFjeuXMPFK9eUk6w8ZFJNpVcixdNRSDmd56YXNOSN1NdSYRHl0jKiUW7oRh20dUiJA5FuRqpZ3AYbCDoR03GY68hiUfxBkh0g/qboO8Sf3yT9It0GWGdDI6dNsKUk9oev41fJYAeNiT+MEj/lAWC+F48eP8Vnn3+Jg/1DZ8TkmxDZtZTZko4UQyrSyShSzNtWHAnz0A3p5ivQzVzOsSwoaY4zngrtIkNHKBUNqlSIsPm2BsUqMdsHyZLgnsd7xkac+aYcjvqa7/PNN5FM3gvGLtHp9+alNSzmMyr+SGunT8Sn3zzFP3x+H4e1jppvvq4iVHigk2ar3FHL0CWjobySwoVreeRKURU5dDDN5az5rtaOdf84NWdTKI8MVwxYXCPd2pMqxlkIsfn2EmljUXWbatBZdHH4m4oXsFi4gEJ2BaFATJrMXq+tPV+5pfLmCEsSwHzuHJvvlIdXW09w9/HHQr5pBMPilmuLMobALKiBBO8vmS6k+lMHpj2LNDbqSaMTdAOv0Zk/wWTax6Cexqy7gFRsGZNBADtvtxUneOPdG7hy8xLG8x5qJ7sYD+oIRTvY2jrEs7sDJIKXUSoUMJxXlO+do5t6zEOxsCTju+pxFW9ebKn5PjmuKl96fWMFy0sLbg15WCyuIIgY6rWmzrPhmPnobGCtsWahbV4PHLbY/iSKNrOSNe3PIC+vEQ+16hGOD/c0dGAxSYd9GaoxGsYhkPx+PqpCFhmfX7q6kx5qrv7mZsuCXuwPR8v02WC+8ZLR1u29sIDmT6O5G7VZMUMyKWOUpe0BNnAlb8SdNjN7xs6bS/ooqI96ynXZ6Ri5f/qGm3xuaDzEoYI0mZTARMMo5dIy5VksF9DqtXH/+VNUag2MOZhhVE0YSHgh0ccnZL2pzAoighiKqQIysbRO1N50gF6wj1mhg9TCGMmQBzQXEGmVkQ4SqWtga3sfh4cNNU8LxSwyfP7pnB5NokA2XzoukKRVbWLS72OpVMAHt29rsFlt1LG1u4O9o2NpuHl987k8cox/dd45NF4sZDMyUGRuea/dwuudfXz5+BXeHJzA8+IoUzcZCmLARpuNbDyJ3nCKw0oDnSGlR5Q5sfnmfTFNPK8tkUffS4M1IItrG2D6g0z71f3nKSPN7wvszLbm248A+3X/FCKdlpF8miajhs2G4T7t3GdE8L7SpJTAwoBMBQEiJD9ykEP/Dyfbk0+NRXqt5nJqwDutpjKf28MZApEULl5ax+/9+LexUirg7ctXqNXo50DUM4YgB9+zuYYcpDPzGlBzz8ZbjdXhEfb2D2SKSdnK9evXcfXKJeQyaQ2BeI7RA4ma07c7+3j0+g02jyroDM6kg6TKxun7w9dUSk4S8YSHRqsrsza6+oha7wzL+O8YWcjoMf5eWfCUqInua7puM221eD/SnKUB5nOqs5P33o/79CdU1jT7Us7zqLY1/L4O2+o535TNfxZ5b41p4w/CeD74Hitu6KJ9inWWAWwy3XJNPY2Ek6Q4xzi0G4lxI+mJGNRMF+CZldCZxsacPh98fnNewppmz9OAJJ1KI+OlxQZR8x0nG4oD7p4YYYzY7IwGOGrUUWk09DrM4CaYFNWQl9cwov3MZwCJfiwfpjCijJ4VAm8u/D5Tg+vOwEkCCRzukSUcUU9QqdWk/ef3pCcNz596b4jN4xMc1ThgaWvfZg9EgJLDMbuuEzNblmzVokL1bJxjpajG85tsZ44Yc2Z2p0wEDgWos5e5NYFY62Gs7DN5JZlofpQteyV6buTCcax4GdxeuYjbGxdRiHoI0/gultSwOpKMo4Mxnu29xcM3L9GgQadqiDFOmhXRxZl+wWY77iUxnI5F7yZAubqyhosXLuOD732IW+9+B8EIB8AhO5vSjMed4S/+4if49//xTzAcsVHms0QshD4BHC7MEEnSXZ1mlhFEAiGUszkslvKKHq3XTpCVvGpRlH8Cu2SCs9bSeT+fIe1lsLGxgdWLa6h1O7j/7BXqrSHCsaSab7ZBmh2ey/j2n4vT5vv4uD43F1yjZKn5FlJm7ngqAsWD4Ho32pToymLQstFzmkpXctqDNJfL+B//b/8On/7yC6QyRKllzWR6SMUFGOUsFIqKv0W0gEh0jlEyqQSmtHFvNfRhSTHkBeBUi29pbXUN37vzIa5eu6p6uNdvqbhl1AynmY8fPsbJyRGuXb2M5ZUFvd9iJodcPqdJL5spPji8MLFEBLVaHf3DAyxQ7x6NSHjPmzBmZIWbqEqbopxFXpcJgrOxslebvQlCyTKSixdQGw7w6uUTPHr4DZ48vifHV1IeA3S9UzyS0Wv4ALIHVRYwA+WdURbfF5toWttnU9RscrBhEVH98QixwASrbL5XVlAq5DSh48ZL9FtaOT7YirqycHs/hoW/qhlX80V6eEwPjXSpXNQ0KZkA/VkQR90x/uKv/wYvXr5xaB7NcmwyacZRrhl1FKNTTYgohGcTTpuK+U0w140hiUIlmX3qJpqndHS5u9rEnPENp9SXcw2434j/y8i3IyL7qLXf+Lr3o9bo176JT0u3h8UQaxcf5shYp034ueabjbY1avarIdx24PufnJfL/3P9mapBm+rNp5xcjxCYddHvEPkOIlssorS8KNp5f9RCsRjC0lIK1cMOjnf6GHWnGHR7II0yTirxjK7QHTR7fUypvaErZohxCtyAZ2ZY4Q8JFA1h75EHrQH9LpKGb0sQkVECTWdpGKUGEc61Vhs7ndSdw6nuGPcLDupYEHMuGwHeu3oJv/3d72Ipk8bMOUKSqvVyexebe4eYhaK4fus93PnwI6QzGVGFSaXj92LDKGd2UZBijAVQocRIF5phrS1fQCaV13NFpgKbObJKhG5Tuz7lura1bYwKZyDitEua5Lv156MnHAcJ2TplR5wVhvwzDSSsPHRFoz+TcYNJTenFMXdrWErCU68DXkI2M1tb22q8X7x4pcNVoLTNdiz2RkRzixiTy7k0zTHlcZOSxUEi0WdO5Tm0I6plGbZ0aLUmhkggv5OYM6SDyaCGgzQrCkxyYetbdMUIZLrGwpqxNjTUYcHMv+fX0ICGP9hckQZGR9zr68t45+IqyhmiZ2HFKRLZvvdsG3/9ydcybJrI1IimJmSKkPrO5pufz9ATNt8Ly2lcfaeMwmJCUibKCpJeSkVep93WnkLzOBYXbBg5mOAwl3si1z4LJp5LpE5nM3mZoDWbdXSIfBN9ZBRVOIFcqozl0iXk0ksIzCLoDciq6qpRINCl4pPId9KT2Rop2tTvvXj7GHcf/yOOm2/la5DLlTCb0fOAjv9zNc4s5nh+mWYwq7Oq121JGx5OBDGNVNCZvsBgfITJKIbgcA0xbGA6COP48Ego/IUrGyivZdEeHmA0PEQkyCa8iUdft9E+yGN14SpCoSkG0woW1j1kioztXFLzPaNz8vM3ePlkE8f7hm4urOSxtFa2HGoWJkSsUyXMx4wWG6BLOl2vrb1YNG9Gc5FFQbNPOrzqeTczK+7/NOgqlkrGEAgC7VYNJ0eHiiEjLbNerSoKjGcN75niNB36xX2FdHMaeXa6PMvt+/LrbE1aUyVzJZk9nZmSGlJmmb18ZK35jpzqy7n3MoaN4JEwUA3fyNAzKjL3cT1TeixNO27mkj5S6gayOuB4Lk1F3/RjAo1iaUNf7qtsVhORCLJeQm7Xq4tllAoZ1DoNfP6AHjEnGJGizgY0DMQ9oltGQx8rZdPyyUuZLApeCoEp3YdDiGaymOUm6IS3EQi24U1LSHWWEO3F0ajX8Xb/CJV6W7rK1cUi8ukUeu0eet2hIhKZM0uDLxoW0TV4uVDAuzeuCdFrtJs4rJ5g/7iGtzsnqNbp2BsVGkvmAiOoFop5lEuko6cRDc4waDexuXOAzx+9wrOtA8RiISzlk7q/fU0RyFxJKGZs/6SOVn+suB251zPyjfReSnxcDCDBFV+yZU7uvpnqmYfGKdp9mgNuO67Vpb5UwCRUNg8+Yy3IjM1FxFnUoyGs1tTZmcx7aIggm3+uKSYz2KDXZ4fRFEtMbdW3RK9mWMx62MjnERiO5c9RI7uBg6Kkh/e/cxt/+G9+X+jn62cv8ezla4wCMG+hfkca0Vw2g7L8isJodztyR2dtSDkAWSDHJxU1Siury7h29QqK+Zz8jNiw8fzqtjrY2dvH/eev8HLvQEkS7H+EGgcniLO+C5gumaBKMpVRehEHQQPqpXSS2LHO60bGRjaV0L3n53V0LovKlGSKa9J01wSATMJlzbcNzcwoWDF852Lc/IGo32T4Q2xpkV3eN5/38/fNBmLUo/seK+eADhNZORaODdrsPhp44w/PuL/Fw2yUTT9tWfDcQ2xYQD+NbDqtwWK1VkO72YSXjCOfSiGXTCCTSmrQSiqzl/Bk7kkQjM8Th5hMdOj2R0qD4hF/VDlBvdlQbW5I+lgabQrgOKRko2w+PFPMQ264EQ3LkZzrgVR21jbmB2X7pdWPxjzgvRQLIRhQcgSRb5r68YztT2fYOjjBbq2Odn+CWr0pNq6tl4j2PpPX0ZxsoHKE18lHb5W65Oocc5snYGr1PYcBceEYjvFxGr9I7Tx7CFuPSqXwDe0Y58f9HkCXTv1dMvwCSARCyAbCuFxcwu31i1iIZxCfA+k4AUMOiKKIJeMYzQke9TAgA4UxX5M53lb3cXhMl/kuYhkP4yCwWznEfr2GZD6HGzdu4srla7h28wZuvnMbGT6bAQ7OCUQm1YB/+vk/4k/+9/8Zu3ub8JIZjIdzXX9K9+ST4MUEULH+4fPA9Ilxv4+DvR2Zq60sLWFxoazal/GLzaYNrPnBST+/sH5RXmKpfBpvDw9w78kL1NtDBMOMYaQRotX6fj35m+aPkljce/hmbs0gP7rL43O0WxbT4aA5zwkBmzttperzuRZDIGBZ0YT1fT0fkZGdvR38n3/6E/z8418gGKQRBA9bK1a4KZvTpEU9yCmTeoNISFrnfJEIhie6KjMJuVGxQGHDJiohArr4H374fSwvr6JPY57KgXQ8LBTevn6FSuUYt96xvHDlxMVi0mbR8EDGHG7M2uu1sLP5FqUoNCW2JnEmvQU5/0T4uFh5Med8UOI0SQgqYoCbjTL/gmmMIx6qzGg83MHr18/w4tkTtDsdRKNEbGKnmkt9L7mQugB5XUM2HIwAousuF4NtDNw4iLLIOXY40ER6uVzChfU1lPOcWlNPTqoRKRmkOZICwwLGihjSSBUZo4fdppPSn3KAMDP3aT703cEA1W5fkQWxXBF/9Xd/j5//4lMMeiM9ELzeauikF3XIsTPAOKUeKxnADOTU2OiBNn20tbM24FF0gcr/M1qSjzz4zfd55NufEvmyCL9psvfhJq9qehyorcPaxZ5o6mto4ql+271/NcU+Pn6KbNt7dTw3NcP2b5xeWyi2aeh9lN8m8K6D8qdcDjUXT0BfY19vrtucuvjRWCNEgmxkuxj2WnrOImRj5LKIJaIIjIFsLoLSQhLNRheNkyHGvSlmg5E0NhmP8okAKq0WTpotjPh8svOlQMQ33Ai5rEG+Zw1M7ADjhi+ESTRA+5S6X6fu1HaF5Xlpf2nTU/fTkF2jqLEI4DOmqTmNxQJTOZ7/+M4dXFwoirZH5LvSaOLZ5jbeHBwj6mXx/p3v4YMP7ggN5WSRqC2/F5tK0c3DdPKPYDSbCTFj5Mby8jpWltYQDhHpIW2fRcEQ0zm1Xjx4nHM+HTOJpDpExVzQz605Obi6++OyS7VO/qnJjqNNOwDmdOX5a9uWkQVq2fIyJgebb9NY8zANolqr4ssvv8a339zT3mAIACmy/rU0yY8xQawBZ2ORTpIRE5LhCpvNaNziYHjA05HVKHZBDIZkFZmWXS28xr003qO2jw0LiwLq3e2OCzVkNCObhBjRwyA6XWo6xxrmSes+n6v55r8lks6mhn4XNy+u4d3L6yhnPL03It/sNt4c1PC3n3yFe882MRDIbmcG9w9CgVa3m6ELrwmR7yu3Fk6bbzbRLO6491EKRO0dtXgcDFTrFU2VadTpM6iYy80FystMWno4EEWjVcdgTLd8Qys5AGXO90r5MlKJEqZjZit3MRz1dZ1UHAqtJcKeEu2cruDxZALPX9/H148/xnFzS4qUYqEk46dhb4BO074HrzMn4aViScgozyg234yESuWiiKdn6Iy3UW2/FNU7Ml9HbHYZ00ESjXoDk9kA5dU0wt4I9fYuYrE2UskJjnc6ePoVMGuvo5grKws95o2wfq2EZCYPz1tGMplGu1HF5vOX2Ns8QL87RTaXw/LagnK8ERohm4khl8wjMs1gOggpG5roG8352KjzTOSa49nM4o3nkxVjjMNLiT6fSnMoTlmIGTr2Ok0cHx8gk83oPKxUToQ6lYoF7RE0e1MTTLZYf6w0lW53qHNOja+Mrix2iTU9V6ycx6VPtAKR61TFaNjODj4WRBR5rxSDJESeg3vSZs0bxQwkKTkxKZRQOsfM8c8ZH9UxNpPpw20fl4W2XpNoHQcyAh5k3kSGXUSNTjYRRzGbxmIxpwY8m0mh2mng0/v3sbWzJxPJEQv/4BzRJBFifgei30zhNNOifMrDYj6PKHWOkRTWL99AcjmLV5X72D95BG8aQWFYRqgZw8lJF1vHNdTbfWWNX1xbxDIdlVsdHB5VMGDmc4LNdArLpSKKmYyQnAurK5Ie9MjyGA7QaPexuV/F3sGR1ijZNDRyJHK/vFSSrwSLeGbc9tsNRY5++fglHr3e0bVdzHmit/OcsUFIDDM6a9dbaHQpOzR5He8HG50e02sGA3P/TyVPpUw8AzlolJrYpvqWwet04BI7OfaPnciOqcOv4XzYnTHGRXJRZtrPrC5Vgyfk2xo5myVbo0EDT3oJWcFAIMWGxr4prF5XnbgBS1kvjMtLJSykUmhW6zg4rKDPzYu1VsbDD7//A/zBj3+MwHiK/e19PHr+Ep3xSKZds05dSQxLCwtYXl7SfnR4eCDHejZUlCty/dap7a1UtM9urK0pyYZu9V7aBptsBvb2D3H/6XM8fbujfPXxlO+bZ8vYBqhyNecgNQovnVazRq04vVVUILwZwwAAIABJREFUl7sBL68kz5RcOmmO+RFSdg39l1aYw4ipk5upATcKsJBtRcg6phxRUNfk6fxnA6aBv0X7WankzHr9aDhHK/cHLz4bke7WPrCiZ82PbT09ix1YYWXIaaNIiYAkPkRmnQ+ReXeYQ7okL4EA0vysqZTW6xYjwA6PkUqlxPQopJI6z9h8M3oqydQkSlQJVjG2L8S1MEckVUQyU8Kg08D25ms0GzWTQgTIhh3IU0ZOpvQCkYFlH0PJnngdjLqdjno6YyQRpUmg9N92rlvssY97OH6phvFznceUAczDEZy0u3h9cIR6f4jBaIbaSU2gQyLJwZcVZBow0hmckl2mQ8j93QYlxn6zukeDVcd4tBoljIQoagQzTH/P62cgCOsDZnVxqG9Z9YYcmNFiIBxWn8JnnvViiMPU4RgL8TQu5UvYyJSw4KWRjSVU41JKxxivFE0CNXDlPs37GcV+r4FGt41qu43WeIiTTgv7zSrqkxHS5SKuXr+BleUVLK2u4tat2yiWyxoU8Qf3nVTaw8tXj/HTn/4VDg62sVBYwoS4AY0ig2OE6MrhdOVKe6J53HiEo7197O/vIx6JS0rE55EM03qtqnvMYTwbb96rUq6Iq5cuI+TF8HzrLV5t7WNAJ3lZcjt/BdcrnGfgqGb2/Q0+vft0riaDnbgKUkfYFfLFvsG+kdGF7e8sFcqisiyTmToXFv0mlOeGwczIL7/4Aj//2cfY2TnSIUtzNDbS1GIqYsSnBM0iupmK/OGm5iWQLxT0gPAHBe+k+9CwKACaUYwQjSRx8fI7+PDDH2J1YxmNxgkO9o/Qbbext72Jyskubt+6jo3VNSSTKRVS1FLws8hIgRR3zLH98jlO9nZwc20J6UxaiDBXT7vTRrfTsUzE0RiBOenfAUSSpGyzGLaJans4QW8SRD8QRXc8QbNewasXT/D0yWPLy6V+JJzQTZHaSQ22TaKI3ihnk7mCA9PH8aJzAXFjNNdQUqMGGPT6Yg4sloq4vLaGciEnNIwoFxvtQCQsKg1/+tQ8xTJE6AJqqLg2CNFgaa4HxcVN5gHRzo8bDUQSCSxfvIBv7z3En/3kz1Gvdy2n122ivLf+FNqnIqvP9psaG1+eNjy+JsfvSU6LH5t86N+51XaKEGrNzc2sSv/qnCu6IRBWyBhtzem/XJPtv540rk5vYa/tmqpzjZU5d/uv7v/qpuynm/zZFJbPiJ+VrGIgxOti7rmM2vMLudPpLLVzpHTJdsGGEvo8NP8iPZMHXogOqoxZMDOuCV0e6aDLKW4oghjzS5khHCFlOIDpaC7jQD5p1P9mOHQJR1BptXFYa2LAwoT3lJofejBIIsKpuGmB6ErJa0OakJBs5X+fZT5ST2naZ6M8K36B01G3YSg+yznXq8cUhdhQKe0f+m8z/LiwVMaPP7qDaxfWEKIXxGSIk2oFD1+8wevDGlYvXsMPf/Svsbq8iN5gJJ0xv49iacB88pjuIfd40n3okEy0++LGVdGCuVVJY6pmciA/itN5ijtotC5d4SAjFBV0bulpfbk1pmbU3XS3Jk63wfNTHX8hu1/t9WzAYwWiTYD8hpvrlLpcNjFsTJ48foZPP/0Me3v7ZrqiNWrvQ7Ee/np0a146McYGJRjZBj3HRIF9LRmRRkay+RXJeGQoothKQuANTeC1JNrGwmpAUya3z/D7c+ApEx7uG+GI7gMpyDKGcawI0pC5Z5GFRNZDLuPh6voK3rt2BUuFHGKkaep5DKDW6+EfP/8Wv7r7AvX+RA0313+ITudcc2RKCcXimT1HYSmJjZsFpIth5U7PZNxkxmyjPinhYeSyeVHFWPCEIgGUy4t6HojEy2xNr2Fu+Fx73UFbe60Q1ckEiVgSS8UNLJeuwItnjUk06KnolEEXCw+iRtG4IsLSGer/Soh7CTx5eRffPPoFqu09zEMT+ZOQ5kzWEw/lyXSA+TyCbHpJxdtk3LW9VvLeATKFMLLFJAaTGg4qD9AbniARXUB0egnDZgrdzgiRxASZ8gid4TFq1SoyaaBQCGDYGWP3VQjNgwUM2xEMRnVcvJbHysYiAqEM0qlF+QpUa/uo1ffBQXIkGEMymsd0xFHtFLmFGcrlIGKTHALdRRl6MYqN6Bvj7fhcxGiGQydjGsoJhXKMByJDWUbcROXIrCSRTl9rilrU4+M9yQH493Th9jJJXLy0gepxBbub25gMxhrgtjssymgGyUbbBj/GqvBRR4sMUwHvjIH8IkWDTjobuzbK3ICD7ly2+DKTDdDJ1tgpNiS0s4EGeSoimbSpoQ+LUD6XjsHiIvdMKuTOMjaWIcoVjGKuVBAaEyaiSMXpbpxEmWhmPoNyMafmstJq4LMH9/Hq7Tboi9unFC8wQTBKhNjyvsUEIP19PBNSt1RetEi6SBw3bt3Gpffexdvqa3x7/+cY1WrIjRIItCI4Pu5ht9JGu2/axOsby7i6sSL94tFJBfVmS01IuZiVJ0zWyyCXziqilYU9k2NYR1CWdNLtolKtY9AfIUEDoxyHRllks56aOM4BJ0PK/hrYPjjAN09eKnKMl5PZuWy+aZgsy0GaXcbiaA3GaHR5hkUQYR3ImjEYkYSFXh+s51Ip1l9WZzJSkzghDRkVizobYDqmE7uJbbQPyuiLzZMPzHKHZZHOpo9pFuZJJA8at62fMYjc1zoatTJaeH4r+73vqKNszgl8RC1OaUqvERpzWr46B20RMg0LHq5vLIE5xAdHJ2i0OxoykjGWyRfw+7/7u/jBB3cE1HSaTewdHqDRampPJguLQMrK8jIWy2Vp8re23mJ3fxf1RgtdZr6TuYM5Dg4JHo2xVCpjbXEJeUoAcilJQAIzKDP6weOnePD8NY4aXQznrOFodMvmOyz6M/dx1pJEcPmZqo0mWkOr6c2M12RMTCrIZJgekdDf+ZJOPi+m9bYmWsAH00i4b8MYaay/VPM4+rfcwB1rRSiqMxQ+HWrJi4Vno6HRrEX8RtAawJDqajVzvukd92NnbKvmz2hhqqfICtOZxudRaUtGidY5xuhMmhV7CaQ9DnsMcefaSzNOdxrA4+evsfl2F5lsDoVcFoWMp+G2od5mQMg1LB8W1nfMdC7mEVvYwCQQQ3NvE8ebLzHoNLU2OTgYDrtW1xnm5JrvgYwtNUjk/sT3EXXRYmKnsm53vzo6fTA4x4gDDEl9pph0RwhMTBonBk84iu16E7vtBsahCPqdAVrVuoa/iVyKFiII8d87tqjim/s0FDXAxajnRj9XVSzT4KB77wYQpHhOs+GnxEOgq5nHkXET5bp3iTLU/4sJzLqS52Y6K300Y2OD0SB6rS76zRaywRjSE2A55uFSoYxSkvFcvB8JacPjQbJ1zdyYu3ksEUcvHkYgHtMQa6dWQ30yRCSfRaJcQqpYEBWdaynpebhy5YrkM2SbnfaoAaa+1FA53MdkNEA2nsOEBomVY7QaexhNmqptbUhLB/++GBEnR0dKh9GARAMjPhuMqxyonlhdW0ehWMJJ9QTDZguX1tZRXFnBbqWK7aMTTDVQNqBNci7HOPVlL+dTFzSk+urByzkLFE6piabJJVR0Lad5cm6VOpgciuTrBc2IgUU3nQ2JbFt0ADkxRJ1qlRPcv/ctvvzyLnb39vXwsgi1YtE5/NGJkNlryiG2RUrUhYd9Np8TxZBZbNS+dNtVjIYdh4CzYExhbf0K3v/gB7hy5YY2axYETx4+wOabl7iwsYiNNTqqe0hnC0hQzM2sXZdzG5hO8e2nnyA2G+PGpQtOO03EhyjPSKZvfM8sckljZdQM3ZlZmHpx0xkQ3QnGU8gsXcA85uH4aA8P7n+Dr774TDE0WpTRuJpYKwgti9A3WWPzzZ+cELMAkhY9kUCWujvRQ7jpDdFrd0TXXFwo4fLqqibv1GkR2WaxymuvnEZO6Flsix7Iwjoq7QoRJLZGmg7P6AI7x2Ayw0mtqRgSbhB02b5w/Yrihv7Df/y/8PTpa03ruRHJSEe56kRFzppZtQ6OxqIps9MW+X3KbyKJp820+zrf9uyMfk4t5djNq90k0BVF+lp9Y2Mj+I2UNUAuAkxIho92+DTis8bIYFw/bsuhjH4zdQ759B1U/e+rNe+i4fzmmweQ77bN05pr/7T51kExR2jGh9HWOhF/mX/1epiPBghHxsjEI0iSFRKZYxKaYTifyLE2MJqb+6USAixXXIXBZAyPFCOiC+71650+qq0uBnT3ZVPq6H5qorkeOLn0Hdidc7fiTsSSNhRD7AZF+FixyWZddG1nviHk2Jkg2SzdDeLUSJnOktdKxdF4iuVCDr/9ve/i1rVLiIaYgNDH0ckx7j55jpPuBHd+63dw54M70jB2+zR+ooOqbaDSDYYoxwhIe1anUdB0jtXli1hdWkc4TK+FiRyXWTRx+GeDobMhypnBiEXcnV93/tr015D/q97/6R53Rmv0//yfQsVPKXSKabGDywx8nKZfhegcOzvb+OzTL5XryqZRrrznflich5sMuM+hvHXq1WI8nGaablPX5G/iilfp9/VdVPjQCV45Yv5gwdygaTgTVEQbnfEHOnSob+VTQWdRGS5RN8ih6WBkOnGXkUt0gc0F1wYHp5yy5zMeLq0u48NbN7G2WNYgyAx4ZuhORvjF3Uf42WePcdQeYs4zAWyOubYsu1hmh5QwBWbILkSwejULr8iBJKMYAwhRw0Udcp/mXWGh/Yxxojs59Yql8pLODx6McrNlnn2Y+1wc3U4X3WFHPiIzRtnRrCYYwkJ+Dculq0glclpnwzGbZotj5FqSUUzSQzqVRTqdQzZbRjwVx5OX3+Duw1+i2tpDIEyE0TLhZzM6hVf0vfrdOLz4OpIJD8N+XZp4IrQT9OBlA8gU4xjP26g0nqI3OkQokEZotIZRO4P5NIRkjvrRGmr1Ewz71K7PkUoxyhMYdOLYehrD6yd9FYgffP8q0vkExpMI8tklFVK12hGG06pyxZPeHL32BIc7Aw2ZFzeohwRC3SKio1WE50kNcmnI1Gp3rbgSddLkYLwOlh5CJkFG8Txcy0QB2DsSueYZRk+W4ZCSh6DSFti1vfOdm1haXsTjB4/w9sUbTPojtFt9tLpMLXExks5dmmtWlHPyZ4leOwdz+Yu44lD0UjFg7Lnim2KDyPXKQZLMshxlkoWrXOhd9KX5lEhJaeeVMrMNKxWqPjUUiHu60T5tBGaovBlQkQki4ItZttEwvFRcOtFS2kMp66FI5Cxn1+ikZbTzl5tbmJJNRr3udEj7azEQYiwo+VxyIDSaIRKIoJgrSkfPPXfj8mV890f/CpPIBPfv/wpHb14j2p5iUoea78N6F53hBF4sipsXlvHejStyZqZmmQMzspqE4CXpehxEJpXB8vKyBq68Vxz2RhJRTELQsHMyJEjCPHDm2nOgYWyb+XiKEWVonSb2jo9x//lrNd9EUqld5j7ASWCU+0Y0gnk8gc4UaPbMuI/6ydnYNMO9vmWskwbqeQnVbWR/sc7kNZpF54inQsB0hGFngMCMAEVYQwLzWmPDaKxIsqm4X3CfNP2/7c+WGW4Nuhmv2TqTIZcfdeaYamxCKLVjrcUh72zGhoT0aZ5f1Mdao0EKK3fQRGiKC6U0NhYLGkgcVmuix5qRH7C4vIo/+PHv4calSxgNOEDgoKmljG7ztQpLFkg2CKMSW2zO9/dwcMifxzLNSmWzyGSzODo6RK1ak5Z/fWkZK4tLKC4UlOxDZJCmaw8fP8NXD59gt1KTRFCJHbOpmEeK2wuadprPKt9jjeaGbL4lBeWAigxQNqdJMSLIUOBzxFpXg/pgWMwmyqHOovgs99uvV23Y5eeAE5hiy+Ro5U73beW1X5M5qNrdE/lH8Y/43Gqixutvaka/adF9cLUYa6qw4m55ZLizzdGyZXYWi+kzSZ/Ns4qSkFTS5KvJuNig/DvKB0jT/ureY7x+u4tcLi96P42TGZtJj6VkIqWc9EJxAclMDgOCCuEgvEwK40gCrW4P/aNd9KqHmA4YOWPM1MmoJ/avZmvzgHTLNI7lsylXejG/QuZ2rqbbDQvcGcvhopiI9MSiIR/P6XYfg1YPkSk9LWKme54H8XRvD8fDHkJeGvWTGnr1lu55opDW8x0a2XCC91x+Aa0Wpu4855+JEcmBFe+jDOhCktrwD1iLJSWrnWM4n2KiGlbVJ2IEcTgYm05VQ9B8NBxLIFsoYmllFRsXL2N5cQmlhbL8io4ozzipIBNJYNbqoH9wjPh4inIqrbWdjnsIUtYwGCJJQ2rWHmSF0Sz42gWkFksaYtLscRqLoLy+jszSIqI8hyYTPUv8lKyHyHaQnHk8PjXcIygTmk8RmQeQDMXRrrbx6uUj1Cqbar6pttAZMhoL3KlRqkawlZr26Qz9LqO2DXDme+I4j403kW8ay9YP9rG+uIj3vv99jAJhPH3zFl26qRMIdYlGv2m0dr75lvfXp1/fnw+ZHUhXXKeDko+gYniIaJjbtek3HC1dwzRHGbLSzxowdvquGOfBNRr28frVC9y/fx+HR8c4Oa7g4PBIH075vI7OIN2mFvLUXP2SSVGldSO8BLLZgmgPEzrUNukyyAguY/CyUCgUN3D7vY9w585tZZAe7R/h/r3HMrjJZnjwQZnhpGVx0MrXJ+LXrlbxi7//a1xdXRICR5RaDQin8tK+TKSD1XRvYodcvUmn1qGmiDrEAxHEMnlcef+3sXHzfdQqh/j5x/8Zf/+3f4Wj40O555I+K80j57W8zsxM5APW7wvFosaOGx5/cnErJ5Y5uzRyIMpCwX+zpSZjbWUZF5aXkCNNJkEjk4huuKHTNtk0BPPMxMGiyIxKSC0aKU+tVheNZlsuqPz+Fy5fwsJiGZeuX0M6m8Mvf/Ul/vzP/xInlbrpOfnuRcmzJtOit84MzHx9jya+Lq/7tLdwzYRtCTbE0Xo5xZ59BNKtIxqRuT7Kb5rON0WnueDWRru1aHRz3yzNdzO3A9r9O0cpN2q5vbjfa1lhdu7AOCURO8r86fp3FHYZRtMAxL/WzgVd0wTT/sq8TNEOpHdPMZiR7jaV43wyFEAmSvd5xkQEMQtOMCGFaT5Fq9VRTFDcaejk8DyDGgka/bEAZJlCvSrvAdkXMmFBEAOuV00BVXnqXrGg5iBG199dewWBuKgfQxAsKsJHgIikaMxBJMp37HbxP6fDFnd4spEzwzwb3HF4UMqk8MMPbuP9m1eRjAYkG9nZP8Tj11uI5xfxg9/5r4RgcpMjs4Tvl27tRlejOSGRMdKDB6jVGshli7i4cQXpdNYKZw741PBrjOBoimef79ebb4cunw6J3NzmXKN9vhE+v9bOD5H8Rvs3m3S1zI4JZPIIRp2xuON+FpR3xVdffoW7d++h1Wr/mrmM/7W6L6ekI9tviVoRZY2T/oaZ6FQ5TX3tGeO1kYOnM5Ki7EYSCRkPGV2QTY2iJOcBDMdjDMcWR6fIP+0XfJ7p9m0524zj4KEks0ahKUSUKW8gO4eU46mKGzbfH33nFi4sL6roMSbPBJ3xEL/69gk+/uIpDpnFI68JHtzcowz51pHGoVRwLsR76UpazTcP0NmEmaBmxEm6HU05qeNiMzDst1WMFkrlU/dtaYVDYcmU2KTTPb7da2qCHgrGLAVjNkchs4SVhWvWfNMAkK9FYyEyRBhHFo3J8JMZoJlMAdncgoYdT19/iy/vf4KT+jYC0amyRDWYCLcRidU4TkOnEUVwuoJENI8xG3/eL+7xsw6y5RAypRhG8xaavTfoDo8xGYcRmiwhMlnUXh9OdNFsV9CuT1REhyOMNunDS/N9xbH1bI6n3/axuvguPrhzC7MgKfVzZFILGPRIZd1Hv3+EbKmH/CI/WwudHjOis6Lcz7oZhLrLiE7TiHA2Pp6iUe+hwQxURuJJWmnYMj/bTMaiQzubEiZxIKuAKBiZBXST77abyrjmeqchEIuuD7/3ofxZvvjsCxztskCd6JxhmgbPJ2u4zXTJ/2m6VV5P228spuiM9cQaxHTg3E+ppbMGW/GcROjORUWx+Y46za7kK9Kd+2JX0zSaHtViVflvLDaTAwfXuMkcisNN1gFnr8loL677fNpDMe2hQCprJqWinc9Jpd3CZw8f4NXmFmbhEHqTMQZkcoS4BwTkYk+PAw4m58MpIsEw0km6lqe072byRdz48H0U10rY23uBnWfPMDrsoH8yRrVGWdhQLtdsvm9dWsVvffddrCwsIhzhUN0Z5k4n6A/7clvOZ3NCXLmPN+s19HsclISks2TUYThEirgNkqhrnZJ5Jc+MCUZi1DRxUKng4cu3ePpmS/eQUYShADWezEwOIBgPYJoIoc/41fEMo8kcs8Ecs47VWJQcELUjo5A0bHOltFoP8SnCuSGi3ghzykCqQcz6MYC+EI6dx39rSRZzBEJTBEM8YxixNcdsZAMZN4J327Q/ZHUO2i5miyi1/G9EPyA2ZLnvPckhOPgl24M1KdcPlbt0JZ/DiwWwXvBQiEdk/ltvt8UsUw2DADYuXMbv/ehfY6lUkkcRmxfzF+HZS6DCUFkizfzslHk0mk15UhwcH0l+xQEZ9/RKpSLkjUOUcr6A1eUVrKwuolii/juGTqeHR09f4NO797B5cKxGjAOOEGtErXvWf6R/s/lO6h412l00iA5pMGyxkpQa0DCR8gKeAXzOqVFWlcMINlLzh5SHWGQgWZhsvv0oQdX4IUsXYr0qKVfAzgqeQ6xrSQH201FUDZ3OxF1mO4e9HPJp3mNxZqoZnSxOfjx+3absakP1WdJanWmDNEpAyCxIUdPNwRN/H48KGEvzc3pkqUbkN8Vm/qTRwSdf3sXO/jEKhQIW8nnVUmSWpbnPJdNIl9axdvU2MsVFGUqT2cQhI+OFB80axu0GpoOuPD+0/8j/hqyPkTBi7m9qvuWhQdR0JGCRNSDfr5/WwLqe90Q/9RxaYg7BDn79eDDGbDBGcGbRw1EvgWZ/jAdvNtGYjhBNZ3C4d4hhu4c433smiUQ6KZM/McGCNCFlHGQLvQ4bSXtSODznQFv3Uec7KUEEvIjUAlExKqYYUbLHc4yAAqPTnFeRhppk5KU8rKxv4MY77+Kdd2/j0uUrYkkx0otgYoUeIIOhjK7noxF2Xr5Cff8AOc/D8sKSmEXjbh/TwVCMA95vUtYZKetdv4QY4ywnEzS7HbF6PUZ8cUDL/Yrndt8YfP7SIgOBPSzTseQ23+vLewLUwwci2N/exeOHX2M+bSEcnahBNjPvEbrDgb6O94pAK0EG9nysD0TFTya1RnnveF7zRcPzKS6ureC73/8tsRC+vPcAx/WmKPU8P8WwVs91lqrhN9+n8oz/5y//at7vGj2B+gDfPsiPZ/KNlgzRswOShS83J/2Zy4zzCcRcZJxy5tJptFt1vH71Ep1WFZFoApWTKh4+eoxqraUHlN8jFk/4Qgdz0XOZtTxwZRbEiVGa9BsPGWoPZ8zf7qpopxOuzAVYPCVSuHbtFn73d/8Nvvud7ygvfO/gWGgJHx5MB3rIkkkXo4Q5Np89w9e/+Ed879YNFEpF07rpAbLpPjse07KQ3kPaKiNVSMlqy5CNG8ZoHka9O0Z04So++r0/wsX1JXz+6cf4sz/7D9jaeqOpTNhRwVm4qoB1mlwK+PnQkT7BglhusbOZGmpO7Niu04SOm1y72dC05tLGOlaXF7RZ0NVaVH3S6DlxcRud0VmtkOFKYXPTbLak7eZC40ZOSjx1KVxobF5oHrCwUMKN27dw7ep1TXj/37/4K/z0Hz5GpzfQgc0DVffddw73m9lzjn5nr6u2Qu/jrMexw/K04T3teFx2ss+kkH2D/ZAWyGVi2+uacd9/STl3mmUxMNxg4LTZ9GVcflyY72Bur3HWeOu/Tl/b/a3p1V10zXnUX0WjNjpbNz6yItTTTdE5tZUGZzZC1IthbY057cuiQQ2Z49lqKBapT1dGTfYDatD6bL458SXBj00R112riVQsioV8WtQ9TvfIqBiIxQCZq/QZQ8IDgRi08iSNwSIZ8qnJDc9LIkoh0dv592wUz5pLH22y5pv3jM88nwkhVYLK7Trx/ZkBivt3LG7GU2TiUfzWd2/hB9+5iWwygla7jc3dPUVQrV+/jQvXb0mvzagmaUNFtzKttw39DGWjbm08mmFt7RJWlld1QGmfUCSYOVfKJNLpRP3P+JvNtw0MztBsW5eOmv0biPf/X/N9inT/M427SXRIZxprys1m5OmTJ/j8iy+wt3ega8YDV6/xawOms6XnsyeETIfoRm7xN2m6aWcytgdPGctIM0pjgYgJIFTGJuvmNDxV4818dDYiim+SxnYqQz4WtYZEzFWE83U5sWfzfWpmQzd0spOk+bahIyUxl9bZfL+rJpxFJwc+LEYq7TZ++e0TfP7tK1TbQwRo/hiksyhp53MZ0Bg339ZmphRB+UIS8Rw/00hS+VicxSMpbkDKy2gd1+tV6RvzubRczdk36YDU/sB/R6fxjA7Pbr+t141HPaM5zqbIemWsLt5AIsZ/09V14BcSCVMhF4ur0Sd6zeY7l1tEwovj6atv8Pm3P8NRbRuByERNFP9tINgHwkcIx5umqRwVgWEBoy4QDcbMXX7eRX4xjHQ5jMG0jnrvLTr9YwyGM0TmC8hGVxGLhTGc1NGsDzCfZOB5RPQbaLd6SKSHyBeBbgM42oqj4H0HS+U1TOYdRGN02Y2jXm2g160iEh4jnQ3Ayw8Q9BqYRFsIhGIYtQsY11YQ619GDMx0HurZaTU5SK7LA0CsB6ZxsHimj0CzKcSEdOFSKafGKRSMOsPVOVqtujTtZE1QlsXC5OLli1hYWMTm5hZePCctk1GIQw2YKV1hcy2zq9MYQUO4JTM6jTr0Tbh8939j4nEIr2Kc0jWyrzgcV9FuZzKHAlaIcdjEvGMWtiwirbjia/ru6kaZJXPBhgC2/3MzMNEHERgOrCwLfCI9IE16sjJoSqKQSaPI59DjgJzHvhfPAAAgAElEQVS5ymxiQzhpsfl+iLe7uwhEohjOaI7HBIqxdKE0diUipL2WvgbzgEXUJVKKGKJRZunCGpYvrWI27mD/zSbqb0/QPh6g1R6jPZxiMJnqvbx//SJ+56MPsLqwKBCDxTab5haduJt17YULpQV52LBw73ZaaDbqaLebGujlcgXRbvk5bdrJc4fmaEM1Faxtut0WDqtVPHq1pcgxNt9qEALUwcc0rJrHxghkxgjkmNkRQKcbRLs6x6TByLioahoOYtN0kE6mDdSQlGmGaHGM+EIb80gT014UvYM0hs2krgXfkrZXF2UpdqVzjdb+qubb5D3c5wzpdr4v+lqT3lhgst1gMSrJBjRhrN5Hu03DM8bkjhGNsNGMuixlayST0SAWvDBisxE6LdZPI9WnGrqHI9i4cAk/+v5voZTl5kXzVA6KzMGfzwQZj9w7GePGs5oRRWR+suinm/P2cRV9N+RiPUtaunw9PA+FXB6lct5ieDnM6Q3w5Pkr/OKLr7G5f4wRmT9kyEnTy+g7a0p5jalf5jpnzne9f0b35iBXzXfaE+pNtgsHnDJmdVF69IBg483ng8M3P/WCdaskk1ozQfULrEvFOKCszT3DlgE+1hD+jDHmj0h4ZtPkKqwhEhtwbuSqY9RTiJxuOmIy/cS683XH5v1gRmQ2LxTSnYgjk0ygmPGQz2SQoat5JCg2FiOl5Eei4UsSb3b38bMvvkSl1VHzvZgvoEDDtSSTlsKIZ0pYvfEhsitX9bwxJSUVm2M2bGJUP8CkVcGoR++ZscwTpYGnTIeLkdGMNFuTrwpreaLfbMJtuENgQrFuNJZmXCdzxJXpbTngSjEJRWVIOmLEI4FOGt/x/sgnCdipNPBy/whBL4GIl8T+zj4Gna7Au0Q2hWQ6yTdlBoN6iMwcjfJZeh1Ywg5ZgrbfcN9XDNmYbEuCgmRSmLEe2Sf0keIgXHCTHin2YxEUFhZw+dpVXL1xHRcvXcHK2pqYBPyMApxCIdHnKWOlTI7roNOoo9dsaRAVYk8zGIoPF3WgED1wSO+mn80kHreISMknyYyy+o5rRH5FzuOGzTGBWNvHzeuD55fA5EZbNQ4b//B8js2Xz/D6xSNkMmHEkwEM+mRh0zfEDK1Jo2cNw4GBzix5D5vkgkN5scJCQWSzOQ3LlhYKuHRxXXG5R80W7j19jnqrKyq/eT2x7jEA2wcmz5pvc6QP/K9//G/nNFphpjYnBrZxOVRQJlp0NvQz9ejcGRM9j42q31hpGuJaLTapnLxxPri3u4Vq5RjFnAcvldZmQV02KW+7e4cKrTdUnZujvWmjOXMTcxNd/j1t+jkhTGVVYHGTo26NBQC1pNP5UKgOZh4uX34X/91//0f44Y/eV2NA3Uu12kCHlKF+UwWcUKVwGM8e3MObB9/gB++9q7B0GSAxG5kTFNI5Z7zZlltNHQjfE4cSpN/S4ZbNaG8awvZRHc8OOli49C7+4Pd/B4NeHT/5s/8DDx9+o/gZRoipcWSjxIdg/v/x9d5Pkp3ZldhJny+9ryzb3gDoBscAGMMdI1IMhURSDG2s/iVRI+5u7H+hHxS71MaGOEs7JGcGrmEa7dC+u7p8evvSZyrOue9VFcDZ7YkKTDcaad773vfdc+8xnLjMMRwO9Pq8XnInHNtCYreONGEWEwa+jXbOzvu1yxdlkCI9mlcwk2bObpNRhu2wMXMFdv+XOK418OjJU9RbbU1GZfZmwn2ZspEyUy6VRKHb2NrAzZtvY2tnW7qk//xf/j98fveB6PZ0K5ZLuWeiZg13A7LnmRHfpuf6Rc7vAjWni8jPdxSLwsC3v3mfN+MQxVz/jhv6ed22UafPZ3GrM+49RIYXba3p8/n0p1Oq+dlhcQa67fvpc5wD3/bhTD9NhoEyvk9fx6hRpoFd6eCluyJph2vrJVy7chHrxSKC8znc3kBGK7VmDcPJEEG5Rke1IYzdMZZTThrt07B5wgIgl4pLZxsP0bGfMog5JouATH5GM1KWPMYGO5dCep4e3TsMuQ7t+bJuK7uD+n7eejAIrUrHczO1CDGjhZ8Zo/j428LLeOgbo4H0cBa7yWgIH7z7Nn7yvVvIJ6OoNVs4afeRKlexcek6glFHdPOZol4ss1nrygOmnJpQf9MgFS9dwvb2JXVVZRaiTr4+ohVZ2oi8Ro23jnzwfdZwOAPa/rr69no8D8btRb/56zzb59v/7dk03BIdSDXnFOLNmzf46KOP8PTZc11DmZx4Rb9N4c4+t//6p88PHZaZyxoNC6Qx1ok+GL5sheDbTHC8g4ebJ01LlOhgkiAe8qKc00GewIdaLs8R1TR4fC7Y1TXwTdo5X9P34+CfK8KEO+eMRUFARjWXttbxXXpqrK9JP0UjLt6ZN/U6fvPFIzx8dozhdIkgzSmVxU4N8pKDLTtTFpbLnipGUNyOIZ7l/SHtmdMBglcWKSwUeW5M0Om2BPYYDUkgSGM2fm/SuzWhoVFOhFnwM4xnI2nkEk5GztWcAGQSJWysXUM0ktTvdf94wM+ZZU3jOQ98cxqZzCJfqCKRSuDhszv4+It/QK29B4Tn+jPqdHkL3ckxArE3SGap845jPshh1EkhhgISTh6B8BzR1BjRzATuvIXe+AjutK1rHEYWWaeis0ySo2kakVAaAL1Gxhj2gogmpkiXugiHKVMpII4bcMJrem5ZmTIyrNPZRyI+E1OKE8GwA6SrKyydLtxZF+N+AKvuOpKzd5AKluUxQXZVr+cZrs3n5jsSialJy2YYwTcnAYVSAaW1jNgbjDhckQIZDqHTrguccS8lVY8xPpW1qvLDd3f3MRqOMZ8uZEgn7Rt1wqQyaspmhT2vv+84TvAt2QRBssey43rznZEZbycrERb/BPJyYucjT0NA+/9kfei5Y5wmC+kYGUkrgR2+r1gh3MsVh0mtr5kZ+fsHi0uxPTwqJs8ggm9O0rOpJEqZhH7MpCmJOE2dGNHEAjYaxkmni08ePsRJo4EQZWTzGUbTMWYeC4amdBGHTY6wZHmsBZLxBFLxFEIMAKdetZhFdXsNyWgYjYNjHD4/RLc+wmi8ksvxZLGU4doHt67h5z/4PspkwVCmwYbkeIx2p43WYKD1wSxcxokRfLOpxbOifnyCITO7M1mUKhU1/WUGpYxSfixSN6eYTdiUH5yB7919AQrWG4aNonDCGazCc4RzI0RKSwzmNKkNo9sIITCLI5NOGNh0p0gzAjCREqaiVjuSWSKxNgayNSzQx7STwnC/hEUvQ1jA1F5zwZAG2c5SmUErGsvSddSQ966tL/q2xrxPQzf2Js9tY4CZJlhaYo/FRwPA/sAo6GRxkL7MvY77Jd/bYcMzOENg3FdBTxd7mqSRlUmviWp1Cz98/31UeZ5Toy6ZV8BrfkMNDjbqaJxJFigZBTxLOVgiuKh3+7pnWufcy+jbQ+d6DVMIfD3jsCXZJi6+fmbg+81xA/NgRLTm5cxijeTS7uVfE4wRfLf7Q7RGZjrG7y3wLT00wTmblzSfszNdz59qRmOEyPnaY4L6NHQ1MCinYd1L7yaeI94z6J8foqdPKS31WLLS7hurSzK4ACSXzNHoLB5DhOe4zPEI2JYCMH2a/0rAbNGUGiSosUDgZcDSN46TaWAqiWo+ozWfooO7zjXWCGQFsFESRSiaxhcPH+HXn92RNw5BIZsmxWQCOcdRY2z98lsoX34XQyTloxNezVCILxFbDhEc1LAadTAb25lLr6QZ9x6y75ZT3fv5KiQQRzkMBwecpFLiQfCt6T7TI+iwHTYfpjgbZ9702YzXImoYcc/QWlfE/BKj2UzP4uPdY7THC0vDcRwcHh6oJqRXSTKbUbOY61C7Gu8hr20wqLpj4roario1YmkNbtYSBP2jwQA9mm9yKu5JO7kTs3mUzmZtop1MmRwn5mDrwgUBbxqekZXG/ZsYxJeIcPgSiERkHCyWxMKkEWwQcdLeGVozoJhjOkkcfTYNWy3Poygk1oBY0BweKRaQjUFjqIkpQF05pRCimY90/vuu86wVxgMX885Q+0+cz/t8gscP76Je20WplEYgOMPI5X0i6La6SBn23oBJmntp5w0zcILN84B7KYF3PpvF2noZG5tVzBHCm6MaTlodJT/wuaYMmHuy5BN+BLEnfRFr0ZO7Bf79f/gPAt+k1bDzxk6UTzvnk6KM2NPJUAD5fAHb29v6EDoodYjZQciDzaYJE7x68RxPHj+Sq936Wl4bDKenMXL9QxEcHp7g6ydPFb3Dh9XyYL0IA06a1Qnil7bOGs3aouGYJhOMcWCxwQij0aiPyWQkcwM6vVLD89atd/Bv/s2f4f33fk/5lyx2OvUBGrSv7zT0fryYzx88wJsnD/Cz97+PeIKbvo2i2E3h4eMXqYor4iHHhzhMN09O39j9WmFFA59QEl+9OMKT3SNcvrSJjbU87nz6azy4/yUy6aS6OfwVJPVTBYjpKrmBscjlZslNi1Mb/uKDySKXFR67+ATf7Ehf2Cjj6sWLclflYSRHRmm9Lb6A0wsDUme0Pmq16Fr68Wef47jexNyj+HGawI2AdDqs5kjTwTXHKYeDHU7XtzZRKJbx/PVr/PKvf4W94wYWgag2yrOpned5LUBsXWYDEOdco702tg9WDAx5aMnHNr7Zhk8j81zVz4OkM7DD++C//jmHab2kRx33p9nnJ4seRtNbnou18D+vD4QMyJ0jxPtNW89M7gyA2XTd3MM9XSE7dN4ByJcwW5kVssk41sp5rK+VUKaTOd+iP0TSnWM4HqHW78IliyMa1qbFrmNvOMRgONBn5WbObNGp60pvS4fdXDKhqCSyEiZzgu6lDi9de3oLTNmZnmO2NDMsflbpjbhRklapaVcIER1qNvnx8zypZ6MimJMW/qfKmRd484si3zHTNJUK81ETm+7F1rFMREJ4//ZN/Oy930MmFkK908cimkRxYxsxRaFQd2sGYaS+cs3yHvhutSN3IpM1TjfXNy6iUl43dodcXdn4MAB+Cq7PTfatsLcb/rvA9zf/3MPuv0PrraVyTkd+/ve/C3yb3nsqZgaBIrXqd+58hrt372mSqP3RA9vngbzfXDpjHpwuXIENelWwcCL9mwcmrwNBDOUjppE1+jRNyLgWOf1Tt5iTczmHW6SOn/NpCQ523602PQPfbJCyMehP3+UoG7FJkK8J5oRhp1rB9YtbWCtmBWC5nxEkvTw8wodfPcPe8QDzADOOTbMHgW8Ky6x7HlhY8zaRDSK/HUOywDzRlei41pmPI5Mxc7l+nzTqnijfNL1StNiY7A6yAbJqMJiswvwLVoG5wDczkHnIkwWVS1ewXrmGaDhhE036bvCaLJaaTmmCKMDPyBmC73WkMgncf/opPvnyH9DqH2IZmMtgTFM8xNHvtzBdvUGycIJEeoTgysG0V8RqXEI2sS0Z0yzQwCrGyJ82BtMWpgsv7QNRJGNpc9ZFDk5oA/O5i17/ENNRHMtZHsHIDLHsMULxA8SjCaQiN5COX0I6XsKgO8eLl4/R6byCE6Ovg4PVMohUPoryhQwmq5kaBotlA7FFHqn5O0guLyG2isufgY0tAu2VPEyiAgRcU+5kCHdC7dsY6WwSiQx1gREE5w6W0yDi4RC67Tr6/Y6KcLLAZAqFEGq1JgYDZngH5VTPqBtOT4Jhi/a06ZlRRq33QZM0i8mzqTgbhnam+eCbe5dc0L0GoQ++1SBU7WF7NY8MAm0Wl/zPCVwIZthYMmd022vENPcapnq0xaek6SUpoBGxgeyRt7xd1i+5dBKVXAJreXNIph+LTzEmTZLN9f1GA3cefa30AVIj3elE4Ntn9JD1wcYTz3M9d4B0wOl4CpgbaEzk06isl+DQRPOghv2Xx+i3J5iyubpaap+nodQPbl3HT9//DvJJJsKYTplnQ6fbQd+bBBH0EXxzbZOSyYaF2++jW2/q+jI2LkezRNYa/DIExmQfiTZMqq0rjfP9Z6/wdPdATV3WG3Rwpx9HMpLRPhdIzLBwZmgMRuj3WavElfCSTSdUBI/dOXL020k6dINCyJkhVZ0jkutiEjmS98PwOIvBfgGBcU7NMnq+6P6zOeYZdQl8s9Eqp3QzdlWDhLuKJuB2sJ9qwD2TKi+TzANsNiTQPs3myIi0YDvTGKUWj9kUckXt+YqRbSs4cxdLt2OAPxiWpwoBKEFyvlDBD997D5vlCugfpHQNnr2LmaiqZBgoToqTb9aUjEqkRptpFfE4pvOloiLZDCQ4JpuA98OapzySuWfPJceiL8/Xz5/joztfYO+kiSUbkPQ8YKMURj2XTIJsSS/Wrd130Rr5sVxM0YmKcm5Ga0s1ZHjO2uTbsuzNQ4F+Sjb1lryJwG251HfmXsEhkU0HDSuwXjD6NGNpDcicB986gAQ67FlLO1FUcmmUc2nlbHNyzWvKeuOw1sDBcV3RXrJ9VVPYyyMnDiCA03t5E3TPsX+9mBVbgMZgrFEJhvkdOVzilHe8iOLXn3yCLx4+QJA68URSFGg+Q5yWF6tVXH/3A/QWMbxp9JEvlrCzlkds3sO8ewy4LYTmNKQkk2Ym8D1fBY1BRekOB2oLyi1MCkNJAEHkiH42ZAPQ7ExSNO4r3vUlKy0SM6lR2EzzuFdaGtDKkyxGMJhO8fXLV7j7eBfDeQhbO5vSHtfqJ9I+8zUIkplzrp1ERrqkVi+tUes1zi1+1swo2RhSckcwiMbJCY6PDjGbkL/iDUACxCVJVKpVbG9to1yq6JzltSxWKlhbr8JhIpPnt0AGM1m+fBAZNxaOxZDOZE/ZsmRPsWHJvZjRerxezNHm3tWo18WM5JpjiUBQzDXJvZLfheuU38d8aAI6U1hLcV0SG9l3ND07hwDDLu8Z2dEjJUpMhh188dlvMB63sVbJi9GgtEE2xdQsoncBhw40/LU4aNZS1uD12IEcpEUiqsHISk7TrK9c1hptdQfWiCHzgc0YMWPCuhZWR3nxvgTiXqQtn5PAX/z7f7ca9tn5oKZubEJqdpa46D3dnyCFp+0o041xa0sTCf57Tif4Rvyh2x1vJg0+Pr/zKZ4+eYxqKY+UExBthtPvUmVNoI4X983eAb766j6ev3ytDDU54IYjZoRC/a7yQk2XJR2D96VoAJTP55BNp5SVPOgPZTzEaXivT22Tg+9//0f46U9+iptvX0Z1vSjqwKDnolE/QbfXldvry8eP8fTuZ/jRd26jmHO0SPlg8OGSQygnfXPTo5KeI2KaZ9DCbgk3wMz6ZZQvvYV6b4p//M1vsPf6GWKRBZqNQxwevFEuKKmKAmgENGMC+6GnoZno5nBTM/A90gLjImQzmnefAIMLlofo25d2sL1RlYEENxbZ/0foMMoCya6P6b/M1ZBgiN2YV3uH+O0nd3BCZ0QWHmEWsfy+LHYZNB9QF5JO6gR1Fy5sIZVJGSUtFMGHn36Jz+89hjuz7qqeEA+UWF72mf7f40h4E+gzEKvup4e5T12nhUQEt75hdGVNEAP5NqGyh8CPyWJxY+/v67k9FG9/1cfXZ80AT9MsEOrRq3xDNZ8SYqwByxM1DbR/mHvUeY++Znp3PyfcgLfoJNbftYKAQDZoNEh2z3nIbFTLWK8UkY07ygtddnpIdocytWgvpxguOBNYYUbNz3KJ1qAnR1reVzoFtzt0+ze9bYkOtfmMuRb3B6IETjStDMmEh7mFq9lEBTYdcrm5yJxFQIrGJAa+SXsKs0PM6Ycpu03zpSkLMKBhjudibfmfJjfRTNWjabJqo3aLt0Pg26NzJsJBfO+d6/jJ928jHYtitAgiUd5ALJMToGZXmI+2mSb5kWAG3HlYMdO73xsq+ml9YweZDGmSVlCrQPIZOh674fx68dfNGUD+pjLw2+Db//vfBr/fBt7/PfBtsTZsJJDGS3fzCR48uI+PP/5UbB+tJ/2df/nr2+/P36uby64rn1VOzahHjEbUqGNRxGkEDxqjRy09CiA7wDYtEfj2JCLy02An1y9oVSgu9Pp6DlZ20Ila7oFvY4mQIWSOrOaUSgZQGNkUI43y2FbecEIFO79bMp3C0zcH+OT+SzS6C3M6ZyqAnlVqOfkP7mmMM1ILCvF0AIXtOFIlgm8eZSwiI0iS5cTDmwkSjA6bjhRXGY1z6ssC2TwBWCCwKOCEwBoPlPloTCbAP+ibAVIpv4HN6jWEg9S/W1HC6RnpfezwB2lvvCL9PIFMuoBCcR3JTBz3n3yCj7/8e3SGJwL1/LsEF/FIAoO+i+G4jniujUS2jlh8CszTmPTycEKXEI9lMVmdYBVtYooe+i6jvWhmZxRKPn+RYBJZ5zIy8TUMh0dotY+xmOawnGW0x8dzHSwjzxCOLFDMXkcpcxPJ6BqG3RWePr2Pw8PnwMJBOrGGYpna+SGi6Sl6/SCOa22sAjU4wTBSy6tIL28gvspqgszryUbwYm40T2ba0s19OGmj69YwHDcRCJNmGkfKKaOQ2ERoHkOAWtlBWxTn/sCipBRR1x9hMGDzmFR0k0T4lHHKw6xQsoaJ3+jk+mTDmGuHZxxrAn8/tUm4sRt4XulZlIOsndHeCPYUfKu4l87bAAuvMb8Tdbz8b1kQE4BPp2bEJvGD8LtnzrW0/d+kTeadQq8FTtIMfCexXkxr6sE/E9OHoCceQyAcwfP9PXz55KlMWRnTQ0MiTlXOGoGUAbHZwHVuBRmlEql4kmQ8red0MY3KWgFEeEe7Jzg+aMEdMCGcGS9LjKcLRAMhfP/mJfzou+8gm0jYugcwHrpiIfAsYC1FoydSa1krKQc4blGkjK1incEiskAjsBRZjDbRNio+vTRIyaTBWAP3nr7E871jNXbZ+FBsND0WyEzknh8OYBRYodZnAcqmKKVwBHls1iwwcZfIZIuIOEEEYmMkCysk11zMIid0SwDGGfT3sxidpBHg+gqQAUWAT4nKGIHw1DS7qxCW4yDmI8oC6TbuJ0X4Ds7cTlis2wBouRyLpWjeRXZm24luxl5sQBHgUZdLhlIiFdXkmxNorhMW3zy7Y7MBFm5HdFpqTkmgIADlnpPJ5vHj9z/ARrmCJae9pB7zLCOjJ51GNGL1MLXIPAA0JKLskJpZUoWdpGpNDnv0+l6RLv20vBnMa4jguzPo4/GLF/js7j0c1NqauFEayDVP0M2poqXisZEQVf1F2nlzZH4oPO85WGGmNU08eZ85bBuN2LCyRrXfnGWzi80ba8hRB2vTRa4lk14yjtK8RnzwrWm0WGuep49fknl6Yi4WNlP41DAxoFrIYKdSRCWX0fPEf8UGT6s3wEmjjWanB5cNVrFReAZRMx3zDNao3zeGF79rMhmTFIQTfbIbeM11n9moZ/NpBeyedPDxp3fw+mAfEYegl0a3MUlZ+cOov42LN/D49RGe7x3hxs2b+NH33kU+DriNQ4y7NYHv4IryIJP7cS1wuGUG0+Z5oiaQYtgCop376SGSeslw17LHjX1IXytKVxwxXJMx7+zW48gGAqVZccyDYTHKHjw/UJY0EwooOzo42JdXAKVl+UJRr0EZhqKj/TP+W+w6k+cFsLa2hmp1Q+v9zevX2H3xQk0gyhGN2h1BNpvH5uaWXL6LpYoMF4nxUpksEpmUNVu8PTydzug5YsOVWCwS43dyVN8xbi+fywk7dPtdNNstvUexWNTz0Gq1VL9wP+T6pXkhcRIHisEIpXszSROJB+mbQUxF82Gaq5KpwfutpJzpTDIqgu9xp68z/eLWFtq1PXz04d9hsRiiulbRf8uBrhlJW+wm5QHEdEoKUtStn7zButpSBDgA5rrR4DOWQCJTVNOebE9rl3jiSy8zXSNJeRR40gmZ6p2xkgO/+Hf/dtXrdNBtdzRd9Q9G3gRNmk4Nq3hIhbSh84cPN6cN7OAReCtXWhl7NLmZ4OWLZzg62EcyHsZqOtADwBvECLFiqazcUD7zr1+/wsd3vsL+/gHa7bZpuFTMW4Yc6dEhFkbcPtkQIAUywM52XLqmVCKhi8kOyHDYEX3CdedIOAVsblzAtevX8NZbN/Dej76L9bUCJqMJGsyl7PXw5sULPLrzifIrNwrOqR5FdvrTiaIiVFjKuZg5newOmiEBAU0kmUflym2Ur9xGMJzAs8eP8MlH/4RnT+6hWT+AO+iJ/sZNS51amiB4mjpuaPz/pNkSWBvtfOxtKJzkWPwvwRz/Xblcwu3LF1DMZwWWWDSwGOeDR0dzM1mQZasBqRW1vwRRK7x8c4B/+uhTNNpdM77hRMqjkgZXS+lv2IHkIbKWT+P69avI59Nok4qyCuDlfg1//2tqZcaaJHg8B/tO/pBO+74Pts+cx/0Tzz/8tMn7ENkDatbBNgdtf6F+GyAZ8PYMgU7f1wczZy7V56fqpvH1p+Rc9DaxFXDzoph8QGXv67l9y9DKTo/Tib0Hvj0vEKvcZD5ndF3RSXwNGgFtYKHOOZsapIoXcimUSwUUKZuYrzBpdzFp1DDCHP3ACsOFUcZZ5Izp5jh2EV7SSCWqTuLA9RozjKxwoijmMmoMcTpOSiA3AOqfNtcqKOXSiAbYsR6JxsUpOjMYWYyoYUP2hgp/iyFj8aypQoDNmgVGpHxPFugMRhhNF3q+uclysqTOoHom3MB4QHDybcCTwJ2Amn+XhcvvXb+MH3/nFsr5PILJPKKFNU0ORu7QmCNzm5SbPMBcbPlMcPMmZZUgq1SuIFcoqVMtOp7XCfepq2rMqIHzzUn32cT7tE/0jfvpQ+DzQP38NPo80D4Pl31Afn7y7eeaWlbtDIHgAnv7u/jwww/x5MlzTCfM+6SDrrlnnjGJ/qUG3X9d/h1lDbMQkiO50dh98E2wwiYG16HANydeXgyMdHEC3zbRMIBufke6d5p0WIyPuCvShpvzqdzO2Rb2pv58fzY7/OgZUrvTjoNqkeC7IFYHC9kozW4yaTx4sYs7D16j3WfECg84M0Whqzcjiij9JlMnDIYfBxDPBFHaSSBZ5FchfY9aPkdxcmwQ9kpT8J0AACAASURBVIdDaVUXjNRxCBLtRVjYWp+YdGgzAuNeyAM/ErWiYLkkLbqvCK218jbWK1cRDhro50REU2ePGTDjPVrS8TyNfL4k8O2ko7j/+GP85s7foN0/stgo5pSG44iHYhgPhxiOB4gkFoimO4inSY2no3UB0dVVBJHCaH6IRbiG6bKLTp8NNCCVYtSlevWIBPIoJK4hEU3AHR1qor+cZUEzXYJB6r7HeIkFhqiUr2CtcBOxYEGGU/WTOt6Q5u2GUC5dRHUrDXf1NTrD1xgNHPTadLjvIBaaIBPcQjH8NhKBktyox5MhpnNXWkKeS2Q8rkJT9EZ11Nqv0XGPsMQEsXAaxdQlbBdvIBnMYjKkRK2jKM5el1N8A7v9LgGfTSU57eGkh8UKvyXPXJNbWUyRFfrGdOHvjeZn004zBrX15oNv1iLSzqmZxB/fH4732WcymRGmAIRAO4smUnlNh8vnT3KrKfOKTZOriTcBsScN9m0Y2JDmlIapEulEXOam5Xwaa4UMMinmnhv7jU0BTniG4wm+evIET/feCChNFibRURHn1UlmrkT6LZtSLO6gYpa5wqu5Af9cKY1SIYvpYIrDXRrUDjCa0NQVMuxkMR9eBXHryhbev3VdE0NR6TktGruS8HD6Qs8Q/rBGsqSCkORvrNs4Ae+0Wyp6k6mEctq5r1qDzEdMZAlMcMi0mqcv8fqwpjqA4FsxgYGQ4gVFdIxFMHci6C1HWEV5fZeYDMioi4lOP5+GkMoUEE4uEc1OkCotgGRDTanAMoppoyzwvRxwQDFHMLJAIE5DtilCsSHCcXNypxnbpJXAtMtBBfeSxansyBqDPAdIGY8azF6NDOz5LDfTyGmx8PXY8B8MJ3JkJ7BLZ8iqjKkxxWeQU814CALfy1HPNs9QRJpksgYJTtKpDH7/Bz/CVmVNDvGcVBMsq1lEpoE7UZwbAa+m2tGw5ByUGyZTKWTTWbnRW9qQF+/FEl7NU+5rC3lSTBYE3wM8e/0a975+jKN6G+P5CqOJ+XcohlIpAMZg4/CG665L2dbQkjcIzDj1JmOU95H3l837qdggSlw34MyGEinRHBKQUTHllJD+JazxyWwweaR/HghOe9K80zOTjvdqgHiZ6V6EsbFUbCCxXkjj6lYVm+UiXZY0NGNqwpwDqtkS7W4fnd5AzX8+v/z8uVQa+XQaKScuQ0Seh2xisnHM2F2LJzODT/6TwJuT2navh08fPpEXBSecPpOG9536eMqIytVLCEST2D04xlGjhVKpjPe++x3cvnkNKWbb92pYDOoITHsILmiISbkfJ9wm45FBM41M+SSrXuLEluy0sRngEqCRFUyA50lCJWnkADMRlwQkSy04DeJiFulF9WUokkQiXwacJOqDsRzsGWs2HHTx7MUzHBweag/gd6A0d76aGtNMtZlNXm2O5/stmU/G1uY2Ll64IAz36vkLPHn4UDJe0rlNkx4X+K6U2dTlwLSkSTYlRjRbU9PRa6iwbqAcmO/FwSL3PcYnkjFFcEvaOht93G/r9Ro6/ZYaFKT+93t9Mdu49rLM2FxBNHSysXkdaZzK9xF1n2tb6S8xGRxSKm0xgkzr8PTes4kakdOhi0Qsha1qFcdvnuOjj/4Oi6WLSqmsBr9Yqx74dkeu7hFraD4LqsGC1iyy+aMBb0ZysiHAs2W2iiESy6uxwOtvz4MZHrLO06BYDCuTFvrDDF92KKnJ//lv/2LV5Ni/w9w64+RrMqlCnSjfAIYVcSvRzSk6F32MG5FHBdXhqExOc9DjYdDrtDEcdDB3mXdtQfa84LlCQQZqdIbjhX705DWeP38pCjoNMEQ/E63IPgvBt6aK7GAy89ij0eZzJcV1MDaB3VFSe5gF22QO22SCWCSBhJNDsVTF93/0I/zpH/8BLlysygmWlJB2o4njFy8w7DQQHDXUvaK+kpeLFAzS5/mjCbGMNFig0H2cdOEJEvkqqte/g1j5IgKIYjZo4+nj+/j4t7/Cowd3MXJ7FuURZ9QYdRA0ZJip0+MOLWfWzCCM8scfFsHS4Ol6WiFBUHdhZxtvX9wWPVx+FMrmZcPDFjkBFQG4wV+LfiIVn1SeZ7v7+Mfffoxmd2CZejS/8aZrpKbIHTIaxXqlgmoujSuXtnH58o6uebs/wOvDJv7qHz7EYaNnVDPLiLBix6CTARvttQZEDaScTcTtz7QMPcC+sg6UR0XSKyjm5QxQ+/psH9zae5ru6lTq4IN/byBvvW0/bsmnwasP6hVnvqfBWfyUAR7r+KlrqrXn5XJ7E1YCTaNS2TtYbpI1hfzPzGujrlgkiEQkgGwkIIO0WJjPCTdITqiSiCwCWNBRtt9Be+Kiz64p9T2zlWigvG9TMGrIDN26AxbKZnbC9UCnc0WF0OfJcxxlQZpnVNzmuqaSiUhQf7fvjtDp99F3h9q8+GxyekkqnJxkV1w3QVEsualQqzicLdBzp4ovY0wQ6cTs1LKwVBfSi83j65FuSgCvHFk5o1vzjIXLW5e38ePv/R4u7VxENFvBNOzA5QHLrOnZ2NxC+RkECEn/MbdKTr0JhkhXLJUqiCdTp1o4rSvPg4Kg6yy/21uDvneA76h/uu7OGinnwfS3mzz/gvrt/eXzU/DzDR7de8/Ehwcyi/lOt4k7dz7Gl19+iU6nLxq14u8Ihv369pzzuqZ7ntbdn3qra0rHTE6+o1ZYcW2xoOaPGazx/YwSrimmtHrszpppkWV6mgu9gW+vQyvNpNHOLZqHCQsGvmm4JvDtfT4yDfgc+jR+NoNIW9xeK+HS5pqMp/geCUa1JBP48usX+PjeC7T6C6+7zMncCst5EAueeQRD3KtWFqGXzEewdimFZIFP7VjPkhOjwWZWB3K/38do4gq0JNPUJtP8jxNqMxVSFOTQFXihqzJlSez+0wOEE3Saq7HQXF+7gErxooCz9k2+EK8Jp6VkhlAvHWLeawaFQhnFYhXxZBgPnnyCX3/6S9RaewjH6Xya0uQ7wGd4yszfOQLhOBCeIpI6gZMeIJ0sIxt/B6t5Eu3BS/THr6T1ZjHJzS+XSyAS40RzgWRkAzlnB1iMMJ20EY3kEYvkVQxwArAKjDBe1uDOeshl11AtXUMkmEEs4iAayKPVGKHWrCORzCKZCeG4eRfNzmuM+w7adJAO9JFNLVGOE3zfQCLAKV1ANH531sDKGSEUI12O+84Yk8UQ4/kAk+UQk9kQ4WUE6XAF1fRV5GJljOj63DzGYMCUAi8RZTFDt21adTZvjGVDYyrbnxgZxwLVptoEwcai8IE2nef5Zz4Y557q09DVlPV1c2rQGrXWSExmzGgdZ89Y0ovKMbd/AhP+9/Y5+RxyzS1477xGKQEkWSXcA3muEZgwHirFM5ERRAmax6bkcs5/ssFJsyrRg8m4CIaUGHLn/j0ctVsIUPPrNQ58jweuSQJ2esgslgRTzI1dIOEk5DXABiYbUrkCp3BxTPpTnBy00Wyy+ckWzRKzFZttlDFF8c7lDbx746JilQxfrrCYTlS/JeJpXX/uoVxD3AuYg1so5MUW5LVsNetoNGraczMZehykzN3dmxryIJ9Ox9g7OdHke6/GYtnikMQwUMo3s8+BUCaISCWCeXqGaWCM5pGL9muTBoVWfM0UsoUSUqUwsusLhFJ9DFeHWAX6CE6y6L0pY3qSRyQQRCw5Qjg1BzJjIDFEKMIpMR3YQwLdk2Yay6Fl/IbiA51J/DT0tWGZRvbvckEjQsrjvAgxAT+rHPyhgcA821lDNnonGmYkkhFFBPJEl3/AKogwacuzIYIz13SnimkPqilIhk02ncOPP/gAW+UqxpIpmtEpi3XSaE+OGzqn6c/DGnCtXNI67/Q6qoOzqQziSksJCICL/eHlK5uOywwQx/MpusO+zPwev3yF40ZHrDR6puhM55qlyaCMqcywl+dCZzhCfUDJARs9ln1NwMn7zrqWU20xonT+2L1ljc0mJn/IOuXeqedCBshLGVLx3Dk9N/24t3MNNYssM1MpT7dmOdUe+I4HV6jmkrh+YUNpGdOJKyoyBwxKuoglNFDo9jhYMLCcTqVQyudQzGRVr7I+tvG2ObmzjuXe4/tGcEgWpYt2MIT942N89uixBoxc61wL+mwhy4p26MQfymA0XmBANoCczFcoFct47/vv4fatW8jFVlj0DrAYnCCy6CNA8D2jFITNPBqDzSx9xhsSUrbAs5Tri/uAkiI8w2LWSfx+dv8oE3DEGssTWDKNIEafBvoAhBGNZ5Bd20K6vIY5fTlmfB4mGA37qDVO0Gg1xBDkHssJbm/YwYLxZtSNS1bmma/5EjppwBdYr27gxvXrSoHa393DV198jtrxkdzGc/mc0kNo1EqvhlJ5DdWNDaVOMVaRewr9icikVPNludRQgPhDEllKfyjRDUV1+/3YaD6vBN/jfkf7cSaTRqfTFVOHr5lNZ1THtDpNbzBJ0GuSKJ4f0o5z8k42z3RioP3UFJv3gGxAV88MjbmjIcbIOTjcfYoHDz7GfDZENpPXkI0fTLhWdRIZmxz8GLPThsnESWzsRNUM4Rni/xkZAqNZBNFYUWwiNs5k7iZmlmEPNjXI8PMj90Sa9gaBorXz/v5ff/GL1fHxMQb9ged+xwPN3A9FUw3T+dM3BuL0Oi1nO9N6W9FItG8UYKNLWvEXUGei22liMe4hmTStYiFfQCZHrRHpIGZAVjupYW9/H3v7Rzg8qqM/YP4os7DNIMCMtCzegbsjh2Xs3nBKUSqUkc5Y10Xi/PkMfXbme21Rp1iURUIOnOQa/vAPf4J//b//Mba21jEas+haYEHA3uqidbiL5skhZu4QkdUMi8kQM/7M6FA5RjxCw4EIVuz+kW6CIJKlDRS3rmEZy4mWzgKqUTvE3c8/wpeff4w+N9k0jdz4MC1FmeTiqtXr3iTAi6QIh41yHljJwICA2jq0PK/pogk5613aWhOFifdFWm/SVqj3lnGDB6J0H9i5nmLK6JHZHPcfP8NvP/0MveFIxjqC5wRO0uowyoCdwyiK+TxKCQeb1TLeuXFFU1SCm3vPXuI//vWv8LrREdgWNc97mLnweG/kABwwZ3XJBmSAZVRxfl5/s1bEr2f0zM6cEzf9FD+PzEeURR4Hw4mi3DjCxhhgAcJOIKcfPABFKTsF954swm8JEFR4UXBc6Ob+6FEXffDjOaqfTj697qy+mzZ2MzXSm55S7c+m6Aa+zdyFrx2iaVVoCSdGkB1D3gkhx0ORVBk5jtvRI1bF2PIfWeS47NRJK2ZgmCYqg/EUM3az42bw13ZdTYx5nwkUuLnw5qkbzYYZlsoK3ygXcGlzQ5R00tD4i6CdnT1SlKlF4z3nZId3hLFOs9UZWKN+iRmTLg++4UhalnZnYFnNUT9KhLmgMyzYjRT4ts1dNFGaeXjtHzrzX76whZ/++Me4efMtBCMOhqR9SlNIl9WJN30y7Z7MM8YTdcDd4UiZm4wi4+afSKYEOI2JY7p6a/acYzKcA7Xnp96n3Xj7Lzw5gVewm7Lj3C/7jT/JtjVr/5oFmu8KyzUt4zfRi9QOUpEi04/lTO7mH370WxweHnr/vckZVLj6nVX/XT1PBDWnvI+l/pMntWARS00YAQKbcfz/XBdGr10aAFjCm0aYUY6iBdm5XRiVVxNvgW+PXkivCk/zrcbT0sA3T2sWDJLU8LmRMy2vOf+KueGzSM+lUri4UcXOekWTRRZANLuhgcrdR8/x9x9/hWO6d2tfUn6ETR15+Mh4hQZspBuHkSpEsHbBQTLPTYGuwzEkEhmlYwwHBHR91k+IxNh5jiAYpraLH5UHJGljM7gDRjY6coJ3nJgKJ9IpWZSNRgNRejerl5BLV+V6m0jQHIbRfZz+8IygnjWMWCSLVKKIXLYkzV8oPMXe3l28ePUFDk920R0PECD1MhqR0VUyAlQqOeRz29JuNnoPsIy8QSrrIJ+5jnikhL57iGZnF+PJSKZJk6mLRIIeJlJqIpvclBncdNTTAb5euYFsZh39YQutzmu444ZiotyRad6TCZrYpJDNrWOjfBuBRRr1xome7dmii/3jexi6bQxacdRORoim2livRlF1bqC4eAvJhQH79rSNQWgPs9iB9tPFPCXNOBvka9UtZNNFDAcuDncP0D0ZIh0pIRfPY+YO0Kgf6owm24ssBV5DJpnQFJIsD04nOCEg24bUVjNOs+amltuSrAvTiEoapexZLwqMMXkybfRMGL0IJP/5UNPQm+SY/MVr6PrTBa/ZJhMpAhkxY8zAk6DAB/xW4/C+s4kdFnhh453NUrI5SOlmXBGnbMwLpjcKJ0JkjOncFd1wqeb0sze7ePTiKYbTsZiAdg6Sruvq2WHN5MSjytNlUUxqpNyw6TUQJpCIaiKZTpo7M6na9VofrZarKSAb94w9msxWSCezeO+da7i2VcGcgE8USWN1OaRCO0kBHdJdOUnkNebEkw7XnNSGojHJAhuNE4xHQ71vNptWEUlAY+17KLP2xf4BHjx7KWMweMW2zkbuI7O5XYdcEPHtBYLFKVr9Meq7QYyPs1jORmIOOoksiptrWLuURKrsYjB/g/6sabZqzTwGByUEpnRrdhEvDYDEGLPoEIHwBMFFCHM3itnQAeYWc8aCPhSfIBjv0phEbBXMI5i5EaUCuDQYnEURDTCdxdz1TfHjsSf89bOkNILJCAT4Ae0tnHyzFuJi5BRsNZ/DCS2RjAQwGY0UE8bGJO8xa+CLWzv4/ru3UUpnMB729PelR6UpYaeLxknd/Hd4Lq4Wcp8nEGFjkDVPNpFGXD5CZuqrJAo/2pNrm34obF4RfA/6OKyd4M3RMQ7qLTSZVjOiQS/lQ4wRI6PNcphNnhVBm+B7GoQTDCodJxFj4sBE2dSqDyhHYgyg5xXDnXAaIKhIilkks8DFRE1+lkK+K7RYZ945xim/2FdsYopabZFlxkLxjPFYsHtnH58Nmj7SvPDq1jquXdpR12Rvbw/dfl+Z504yjTEHXO5IzxFNHum1QNYsma6Kx2P94ve9V4zVmksXT9aNKNe855EY2oMxdvePcNw81pmaSGY8c2czPCHY5AEznni+KJRsauJPVsEK6+tb+O5338O7t95GLrHCjJGTbg3hBYdzU1H/+b3JdDHzWdOzEPzzs5NFIcYgJ+SeKSxxz4BeTId1LAKsv+JKlCjEgkin4ognHc/EzLGmar6EiJPW3zVcQLYC9xd6c9gzzugsgthOnyzmNmq1uqbKfoISBzFKcZDBMoTH3nn7bexsbaNeq+Pe3S/x5PFj1YXlSll7hSbzCGKtuo4LFy9pGEIa+DJotSeBsV9rEaRqquun1shjiCxlq3w5tCV7gd43NK3j+RCLREVDpySJDB1FhXZ7aDHOzRvESUYX4fuYpIiyZD6nrFnYmCfYl+Ekzwv6OHhxqDQgXM6CmLlj9NrHODl4gUG3CSealO9LUBKyqPkvJJKYLGz9sNaNUdqXJGXcZFFkXlH+RoUBcSkZh/NFBA7ZnKpBJqeDRMMPvEccaHnRvWpaGtmWNQmvkfbtX/ziz1dHR0enlGd/AuMXrbxh56m7qVRaXTu5dnqHoNGB7fd2yFnhL+fZ0VDgW1N0BJFnzEUmI1OI0dS6Nd3mCfYPDtFqd3Fca+G41vR49Gby47sxasroHeDs1PPC5LJ5TSNEEVhBHUYWn+zcDtwuJuOhYm2AlGhWf/wn/zP+9f/2J6iUWYQYgKIOY+qOUTs8RPvoCKN2A73WkW6WS6fL2QiRFWMqwgix65lMIhBPIJ4twcmWMVuG0R/2Mei3UD85wOsXj7H/5pU6egTT1B7qoQlBtIxGq2mGCB5A5GHJh4SbI7XpgUDUplikQq/mSDkRXNjZwEaFLroEIQTc9kNgT7Au11WBTBY37MpNlOndG7j45Muv8OX9hzLoABeyZ7DBQ0a6X3byozGZOeViMWUm3ri4jdvXLitz8vXRCf7vX/41vnj5WuYvnH7ZRM3cFmi4U61UdCCxa8QDqtfto9lkvMnAGijCqVb0s7tEzSX1yTyQlJ1H3eDIxVH9BNM5+/sh0O9eGhCa5mhMBYQJuNSxsq3OSgVubH7kiE+CPtOMG6Xc7oHtjX601hnu8id7/roPBMzh2brlXpCeRIK249u0296L94mgO+uEUUhGkE9HUXAiSFPD5U9iRYdc6HBgoS5wwFcOspnA7rXRYAbjCVruGK6cqh1MFyu02c0jyyREWpwdyCN1pINqmsQDSzmKcxLJ6Ce6f/KXpsLeISiaN4tcTpj4fXjwzuaY0GgoYvQY6b1lujRBb+ii2x+i2erDnc0Q9ig3LIz52Sc0YmH3mOkEIi2wYLGOuN9t3dnaws9+/nPcfPsdFYc0FPQjr9g9t2YdTUp4SE0VgUfHZMVZ5EuiK1EXl9C00Vg4GjIrS/vbzAXvbp2LUzu7u2f/7tt/dv735ynf5/dBWxP+e56tJf7ZYjkTLZqUfQI/7qUff/wxnjx9KjdZPtt2INsqEkHD++znp+m6bt4K9ZtK/DxqjklrFEY4SK2yue0qls2LyCLVn+uKB5ZcaukZwZrUAzCKcJErtPHPjXZujVOj/C8QJ9UNAcURitmgybgVdaahNJow2RilbAbbaxUU1fRcIpFysLO5hQvrm3i1d4L//He/xsNXh5gzS1j7vnWFF8qICSleBIiKls7Jd2U7hnSeC4mdbQeJFM08g2g36tpDCRyi9DFgR5mH/4L7JZ3jTaO6mLNoyWutUBbDz889HYG5zNao896qXkE6VWK4iW45D2o2n6yhwWkRp0cZpBJVpFNVJLNpLBZtdGpPEVr1ZAZ32KrhdeMAdbepM6dcLMsFtpjf0TR19/Ae6v27WASPEYtnkU6tYclJ53SKpFPU9Wt39zEc1bV/YkXzoyJSTlLTikS8iBtXf4BSYUfa7+PmfQxHLZmdcVI/nbexd/QcJ80WnFQVF7ffRbW0o/OFQLDV2sPz159hPOlhOo6j254ilhxiYyOJdeddFKe3ER7GMRh10AnVMHReYRo6QCxaQCF7VUUg95YQmGe9gWQ8g6O9I+w+20dkGUMiFMd40IM7NBAyX7AJFcSw56LVamtawe9I6RnXCzXIBOCcGph5KqdEPAssu5a/LP7O1tZZk98o59bg4jPvNznN3tHiTY01ZZ4jBPXe+lYGsMd/0hDC6NKUbnDzYDNS5keeMZG5+YfkwFygtjufRSmTQjbB3OCY9h09c2p4k71BcMGJc0Cad+qin7x+haNWTZM0No/4/WgSxMLQ3xcYv8qCkN+Vn8Gc3vms0sCHDtdRRVsx5cR1lzip9dDukPFk+yongKQakwr6/q2buLpRVuYwJ0AEQBpIzJdqWNNtPUhfjziHDkk10Dh9ZZHKRhXZgTTkZLxWWu79nOSygRyw83W5Qms4xuNXb/B0dw9dan7Z0OMUgAwDrt3JVI2XSD6E6MYY4eIU7iSOOK6gmr6BhTvGbMx4TQeJooNEGVhFW2gPXmM4bWLWD6Gz62DcjCHmTBErdYHMANPQCEtS82dhLIZxrMYJikwQcxaIJCcIxtiGZ23JeOU5VrMgQksHy7EDtx2E22XRbWDkrG48i/vROlNsnfkSEHzz3OP+yqYmi2kWyLwvnArSq6WYTaHbauD582da5wQDG5ubuHXzpprdDl31h33to2R4cirIxseww0hamkWZi7wGV/mCB0RXiAWjnvGpF+F7zqvHl10o4pP6dBrq9Xqot9vYO65j//hEkhyeA6yrWf/xs8vYmGypWFS1RGcRRC4aRYbxXkyawAyR4FLeM3zX+dRFRHnVS7RJ916GMQ3EMEUAFKWI3RqgE7kZv8k3x58c8wzxNBvcc8V84zauqZ8NXFgfmpeAxQHy2tO2I88zo1rG9SsXUUonUa/VcFIng8dLRpKhqKsaJRENo5jNIZMzA04eqGJx0eRMkav0ZFqhJ9PBrlgsuWxGBmiPnu/i9f6xGEp8biOxBBwaZjJakYwRsTzofO3ls+usso/Oa8Idp1LZwPfe/yG+8+47SIddTBq7CAzbCM5ppsbpNXOxOfXkvmCjAZ7JHCjYa1v2+dxjqRAIzMIOPr33FIOpabAZwZWL0gsgpiYDncTzxaKMR/lZ2ahmecXoxNF4gMGgK9NLNtiJp1hHU0LC5g/ft9FoKg2DAJU/9Xrj1GvHmKRB3HrnHbzz9i1hj6dPnuDe3a/QbdTFkqCXCq8Xa1JGvBJ8ZzM5ZW4HSMHmffCm3hZVaYkVqunUoLN/8s8YdVZimlKhoHtKLwwydVkTMmZX4NvhPpSUCShZmppAe7IkrTfumfwzMTcttYivS+8RrgfFGnrRYXL/jwAzl4kbfQSZ1e629d1iQTahMkjG6LVFkJ1GPJ1CfzZCe9RFyOH+ScDtmdjSk0gMFA6IOLQMal3xXidTHBIEhTV9TOUzxYU5RJZlXe+xxyXv8Ni4PNv+/M//j9XJyYkKRYJZf4rtF4Y+qLaDkVSBjH7OHEnt4DzTh9vDad5CnL5MsZj0jWZGXVM2q0k1DScItmR+1qzjzd6+8r9Pak3s7h2IGkEao0934WEsqohe24tB8uzw+d68kfx3mpzwQElx8UCRKASAan6vuJC28Ud/9D/hj/+Xn2OtWlHRJB3rKqhOrdvuoXV8gubJkVz4Wu2WTQ3djgq2mJNCKpdDJJEUkOUUnCCl1qihVjtEo3aEfqeJ5cwolNRILpfWAZnOqPfpg5l26oTQBVM6EfuVTjqawPAzkU4pV8QQ5By6tbGGtWJGOjFSgljgGACnRsNoUKZ5oWspTTomiqE6PKnhw08/x9OXu6JrswCWeZ4HnHm/SSfjAU3qSIFGIYEVNkt5XL+wiSub24gmEvinz7/Af/mnf8ZJe4hwlLorK5pIq9/e3sL2zrYeMJokcZ3wmjcbLU3/arWa1heXhOj37DQTNFKjSQbEfIH1zXVcunoVXz95gscvDuS6L+9GdoRZUHughV1a08972lhL1AAAIABJREFU5jjSmfP+WZfV2/G/IfTV2iUAkb6YExbTZRgm8mnu36Qlc9M9pSDzvX2xt6E/AWcVK+EAnGgQxUwUG7kU1jg1YTEX5XR5KRNDmTkw4o0AdDqXQzn1YFxvOqO87FreQ1KYOsxiJ6MgHMVgOkOPEgjliIeUt8hrIidd0n0iEb0XO8mXt6q4sFGVTlGH9pw0cD/z3Iv3ISWS+chsiDCiZ0kKnuWDqhim8d9kisFkgsFohGbbRavfl9eCPWekks4woJOnnkfWl3wFM0vjArR+KWTM+NOf/AQ33npby42bvB1G/rNstGd2hsm8oU6Rfy+XK4oexEYUi02ud18zY6o0A4eWY286ajvnz6jn3kI4/cc3Ndq/+577f/nboNh+b2wgex9rAnJZcbrVbNWk1WKT6auvvsLdu3dVBIgYcZ5eblfrbALvTbj9dagYPy/egu8pgBzwjKMYbeQlHCjHm0VXiFmmjsVeUWerzFc28MwzQs+oTPI8MxABbzPp8cG3n2dMPSK/3mBk4FtrXPo5AzX+33eiIWxWStgqVyyrNRJEuVIS+N6oVOXI/De/+QR/89vPUGfOd4gdcaPGWoqG0VdXK9NPJnNhVHeSyJRII5idJmKwu9zrtAScsrm0rZM5wST3iwCGfYqizaArFk0imy7r/CLjZ7aYIEAXa4HvgTrd65VLSCeK0p7La4OUQ4fFL92n6Y5Ovw02IVJIpzaRTK/J/GnY2UMyssLlnS1ptB88/QyPXnymCVF164b2avoiZHIsLHo4rN1Hd/QAq5CLuJPWtDUcyKBSvCr3405/DwdHjzB0KUdwEA0nFT0TCcZRLd/ArRs/Rz67gU6vgWb3pSKKMs4G1ss7cMd1/PMnf4k7X/0WA3eJcrmKSxd2lATAyf/B/h5evHqKWDyAbDYJd0jtMacKARRjN1DCbaAfQbfXRD9yiFl6H+lcDBe3v4NC7iJOTmp49Og+9l4fAdMI1iobknUtJ8BqTCfIFbr1BhZieUQxcK1h1qPBzZj1g59QQkab6bzVtBGl+cw3gLWDmn2edEInt+ebYQWd58rrOS97XWqTtXng21q5qvT1TPEZEGWX1D8apvG5CQaQSdClnPFgUU2cG+0BOkMXY+6NYlaxkIyYA3Mhi61qRSZQySg9AYy15RermmiJecNzey4KbqPTxoPnT1HvtEQX9Wn1VqvwYV6oeUbwzSa3rwXnM6YJFLO+E8z6JuAzpmGvN8HxcRvdPmONzEHZtOQsOeK4urmGW5d3kI2HZYBHxg331JN6A8PxXDTvQqmiIp6TREkJadxFWmq9jtFwoIZDJu0gmfActikTIHDghH06w2Gjg8ev97B3UodLM082/5h6wIEhWTPSAccRzUWQ2FoiWY0ikdnGpZ33cGHjGrq1EQ7fnGARHCNeXGAW6WI4aWE6o8P+GP1mCN3DMGbTIULOsRIBZmGTYoQIC6cpLCdkziwRT4wQcajhphHuEjOXGvGyGg8LNtBowDYLYzYKYcFIPGow5b/hyeM8GZydIXY/LRd9gN5woLOdMshcNi3Qls+b0RRdnhnrGg8HcXS4jyePv5YvEanRxXIJG+tV6XQjyxmWo6HOc+5BpMZyKqvIJYJEUnVk8hg5BY+K3JsSjFoCiaQ9nO5xWs8JuOKsKMsyFgin9GzikVq9f3iEpy9eotXtQvkAMo3kIIbP2EzrlkMatagWC5QTCWQ4/Q6vBMATYSDNySWbx8EpogSKkyVOJnMcjIHGZIXmfI6OgChZPmGBb9YGFqHqnQke+0uGuZSAKFnF/Jpk4uods6rQPD0tP1MYC+RSDjZKZA+s48r2psYYJ7WagBkBOF+HdTL3CDbBCpmMWANqimvYQg8aslwJ3sYIhRKKJWs0m2oQb22ua4Dw2zt3sXtUVzQXwSSp6Eyr4AGgeCmxI3i9Wb9Q7mqNYu45whkysQlgff0Cfv/3fx/fuX0VwUkXo9o+Am6HHSDYqiVY9CQ1vGfcjxg7NrXX53NPI1syx+iav4rn8PXLAz1jshNgE5hmjOEw8vkiLl+5ip2LF/Wd+VlYz7v02Wi30em00O215GfCZikxAyUla9WqWMVsGpGd4cQTegY49KAxG9kYnV5XtVa328fOzg5uv/Ouhl8HB4e4f/8+9l48U0OBrxkn8yeVxtpaVRp4sqIi8QRiTsIzOTOpkNz5vfqLz5h5zpw1vxhdyWeK9aCf0uIzJQlcqe/ms0HMJv8azy/DzC8NC7EJI1DvrWnWK2zsNuo1zJkU5A23eCZw7w9hjrE7w3g4BmUOgeUE89EQDplvsSTKsSxC9Eag1CQRxWA5xGDZxSo8w3jex9glhX4hHw0OnCRXWnL/lqJbzCdFtUU4CGAstc+atD1G9ZvWREhYgcNGY2PRTJKu71OC7z9f1WoE3zxQ7ZD0w8DPg5Nvg29tYOp0sAvADcTjt/sOXKexU2zJUjPDjpxpNzLptOI5SDNmvhsnHPVGC2/eHOLFy9fYOzhSIckJOxcfKeqagHqOqKbgMeqxin1+IZWOZqxCjSqt+KkpCMkkYoxBlzlyYXUvqmtb+KM/+h/xB//D+7hw8aJMG8ZzewBWjGxyxxgP6ZzuKu6oRzf1XlMGFaQwyoV9xZiIHvYP97F38AbHx4fodNrqKFMJ4WfaEVDJ6Xe1gjvuqlOjCQEnATSj8Vwj+QAQWPN6ahI/mWkRcSPJZRJYq5TM8CWd1sMSizGegcWjmWNImyDNN68Tc88ZdTLB0xev8eGdz3B00pRhiCzxpfM0kbYBSMsMZyFfprGCE4MTAqrZJN65dAlb21toDPr4j3/1V/j00Uvl95Lyye9WXV/HrVtvK5qM2hVlQ/rmNtQOe1mWFjPDzciMv1gQ0GF/99WuIhNu3Hwbf/Knf4rdvX388le/kSbe1Pemr5YTN3U1BN8SsxDc2kTEAJlPcbK8aHabfLBka9e6Z6KJ/zfA93nAZtNHX/ftfwbfPEEVomJ3cskIKrk4tgoJbDIHNhKCI27lXNefVFNOE6UDJGWFLpgzM8+Zk5bo5c7wPkiHGghiOJthwEl1IIwega4XbaFNYGmTHOrAeCjHw2FknCjW8kmB761qGQlmcc6YMcni2zPJUSFotBfFCbIoVnPDDnduHgQkmn5TR0twPZ2iN5yh3mljpUI0LC22dLacmnMCodx4a36YiZHBS/5srm/gxz/+Ma7fvKkDWZEb0lPZVIsHA9+bkgseDHwuktLclmQgws4kXc4VQej98ide58G3AVUfGJ/xyH0A+20gfv7PfdrUtwH3KSD2DgB/Ss8/ZyHBqTd/uJ5dt6+C6eXLF9J5s+HEQ0ZGUfIPOJvS+9O985/pdArNwkbnviez0fSZxopGuZZcQCwjkwYJfItZE1BkDFkLfCadRFx7mTXIOGXzKO+eMYx/7U+njStS0ky/xcaQNLt8L++zEwz5zQ+ClJtXLuLq1jZiNOWMhgW+yyXGa6XUVH38+g3+37/5Z9x9siuXewJQNfzoncEzhlOHlbmfO+kQqjsp5Cp0YmNcGbvtEVHm6A1ATSqdmRn9SPCdTCeVTTvoDRStwg69E2dTMqdTYTyhcylpbZyYLrSPOLEMKoUtxKN0T4eKg1Ilg1SG/h08/PmdCch7CIWHWn+Fwm1EIjlMhw2El3NsFMvIJqI4PnmCh1//GiftDorrNxFxcqj3GwjF2REPoN44QnfwHNPVCSJx3jvGp9DVeh35fBmTWRvHtVeeS7iZfPLKxyM5XNh4Dzev/BTxeB79QRPjaUuT/GS0hErxAqaLHj7+8j/hw8/+K45OWjq3yqU0qtV1gYdWs49hf4mNjW0USgl0Og00GkeYTLtwghUUwlcRmydlaNjFG4TyfVy/cgs7G99BvTbEp5/cweOvH6HT6mLUXyARTeHG9SvYWt9CeB7Byl2h3+wpQioYjGDoTtFqt1UA8xfXHtc6GydkJvhsCRZNOm7kjGs1BgtSPu/altSdOWuIKfLK04XbhmIMJ6m21XS15umZAMX3M7A9n5OReCgg9tHOWgkXqyUkoyt0en3UOwP0RuZr4TLqcGmfKRUPC3zvrFc1/ebeLmd1PWvmZbJEWPInUscV8RQMYjgZ4fMH9/Dm+FAeNv7zLSM/PaOMDjVwRQaA3HTljmxMPYFvJ2nJBpwqBSNotwao1ToYupQSsB4wkDBRgwEoJGK4deUCrm9vIE0phkDbVO72ncFCzsfFypqoo6Q38725zueTMYIzeuEQrPH0JEtgKf26mAjc+ycjTVhf7h/j2ZtDNPuuzi1fB+kzwULU0zOvOBtF8VICpYtF5CpXceHCdyWNuP/5Y3zx2WeIpFwUL6wwXB1jNO4jGowjOi9h1KXMAQhE6xiv9jHFUH4QmhRNogjOkka9jbkIxainDmDUi2PYiWExTCM8ywpYyieUNQ2Lb3qmWJy76rNTppsXf2p7roGCGTOYR3R3DqFCWu2FHVQrZRQLeVQqZaytb9ggYTnHkDT9+omms6xBZHJL6UlohQijwxZTLGna1OeeZSCBFSnraTJj2AxlnWbUWWpmyNqfYT4mVdmYopIOeOCbdZLRz+17cPjTanXkNcSBBaeYDx8+QrPTwZxMBJmLWTztcsHJNhkNDvJODKXVHDlKJuYLxIM0OwNiwSUysbCkFItwEPPJDP3hBHvuHHsjoDYJorNYoc/hgUCNZxTGtet9Lv95lr5VHixkSBFgWEl2miTgpdSYOaZXey6mFr9ayKiRS7YeWW6cgNL3hcwCnjmknfMXpZbUq3MtC+TZlqDmF+M8+30XTiKHRColtg1p2eVKAe1eH//8yRd4dVhDMJHxkipiCIUpGWHtIjGjNfuo9+VAQnMaMyQlruGexbqF0ZJXrt7ET372r3Dt0iYW7RNMG/uIrpjdToM+tpJ55lrKEBveyjxnZrUHJsnejIWp216hPVohnC7jn+98obUwm9t3ZVMzGnHUqN3Y2lITwXGi6LtdtGrH6LUa8jFhk8VknWyGGWtR1yUckrP4xYuX8NZbb3vXzPZWNaZnMxAM1+stmV5vbW3rutTrTTx++gSHr16i36O300q1PK85cQmBOA3XyNwg8OTezWtDbObv534TSS7zkahYvsYCGmtYyGeMr8nkHkoh2TjQNSJVHAGkUhwsxnRzZRDsDSPGE4ts5K+RS0bRGKkkBzJBNJtNGRiK0clBIkEun7HpSDX2bLyQ/0QEcw0Vc0m666ewEd1EIB5AfzXEKDjCOORitBxgPHc1sHWHMTHsNNDzGkr8CFSLslBmcyOdTim9grjQL0CtdrN9jEw9uu8Tx7CWshscxHixwHG9ZuC7XjeDMr/A8g/I8wWp/X+bfBMU8/f+JJodH7+QE2AxUZanteGhvNAInlNObh68mVw1J7UTNFtNtBpNFd/373+Nrx8/lbszvzMLF05jSdfhTeMXssXtGRt4GeNmy29u7NTqipIcDpuTISnunAStZsog7XZoehNWN+eDD76PP/jDn+PypS0UyjmjW/Imcko6F0aRY/hgQI3qFBN3rKKw1WyhdnKE3d3nePr0Ad7svUC709JCYlwFNwvSudkg4CQeQZuK9UctGXGwEOVnVZeH4fE0JUilRXHj9+Nhu5yzA8xrF0ImEUepmMd6iWZ3GYFkM15ytFj5e1HQ1RBZgIuVhSo1IF89/BqfffVAsROrAI3Wzk14vbghA99hvRbNhjbWypiPB8jHIri5s42djXWkC1l8evdL/Ke/+y32ag1Uq1VkczlU1qt46623sLm5rs2PE21+Pzo9kkpMwCgTKNGGWXwQfJmer9vp4N69+3j44IEK3j/7X/8MnW4Pf/nLv1VXl0Y0OoyDRn0loCRdWr/IYDUjAJt+spIRkLSoDzWHPO+CM5DhYXUtzzN37NMJt18AehFNXMu+QzQndp7dm9GDAyvkkzHsFNO4VExhJxdHIRJEnPptz4l6wIxhHvKkic8XGJMeTF33krnZCyzYzPG83/nq8TCvUQhT6tHmUwxXIfSp2abmT069XJtsXAQxk6HJ1BoAibjcQy9sVLDOTn00Ki1Xb0BancVfsHFFDReLgKRjuZqK7JFWhvEyFvHC/3GKwuk31z47vwTf1HhT48PngHp1Mj7c5RxtOqKz0PbkBH6hzNuxvraGH/zwB7h+/aYmnvoMpA9p8mq5sqRncgLBDZTyCcYQ0vSKYILpCHx+ZAbjg29S83wnVe8+/i7w7d/T/9bEW6vmHHXdNs0zAPBt8G1vb54WRhohqOX3sWzhw8MDfHrnU7xQZAc1QTYlUKden9dTw2scYCNvQQpvOm5mHCan9K+hZZ9TjxiWJlsmRl5nWTIJNudi5kpLrwAlMESjAqssiM4miNaA4X02A0ePVk6ATc3eio1Rfs6V3FkJEPjMmj6J38OjBQcCqOTT+OD3buPGxYsq8kKRILK5rJqCsQD16BG48zl+9fGX+OU/foqD5hCrIIspMp9oXEkjrojmH7wCUSeA8kYChfU4Qs4S4ZgBs06nI5OqYrEgSQmbllwGlCsxMpLNyUyWwJwaQAeOk9ZV7fVbcMdj0cJJS6ceOenkkM9UEaIOdLpEMp3AxnYB0eQC3X4TwwEdPBitwwlfC+WKg42N7yEYymHQrSlGKBNLIBkOYdA5QL32BMN+DQgmEElVMA6vMFgM0R1N0Wx2MRzUMVnWEYmP4SQJwpj5SbdjR0XTcMhOP404U5jPh5hPR0jGyri4+QNc2n4f4XAC7qSHxZJnMl3YWbTlZBL16vAOnrz8LeqULs0s3zeRZLya3deks4618kUEQ0vUG7totvYlmwotU4gv03BCjgq0IZoyt7qycxuxYAWPHr7E40fPMOy7mjxO3RXGwykyGQeb6+vIx/NwkMDCXaLfYeFEh2IXrU5HU1m/cW/Am/u+t2aU2W3NUz47bOyLfq6EBppBMdL0m80z35DmG94Nkhlxon0GvrW/G57Ss0ZKIF+fWdjZWAjrGQfXuCcWM5hNXBXj7mypiNApNZKTqWoNnkecOpcLOWxV11DOZeHI7NI8PmzyzH2RcUj0zpirCUB3XpqofvnoHh6+eKbmtt9gkCsuG7RsmkWZIjASPdyayMY6YmFGnXaSpqkEYCFqcoFGs4tWq4fpjOeZT80ntRWYMW85FMCVzSpuX7+Maj6LwILggOf+ApNJSDId5vjSMEnZuHpfSzeIU14RY/OLRS+L+LmaUWyY2/M/wMEJgfc+3hw31Wjn86qEDK9Bx/2M+nVNctMRFC9kULm8jmz5Cja2b4o2/o9/+7d4/PWX2LicRm4daAzeiIURhYPgYFOO/tG0i2X8GKPpQEZ1saTJbODGsJrRTZ7Ni6WA96SbwLidxazPXHTyH9hIl+OIJ+nhHksWoYFumfV6zWB5dHB9kEYsU+CQ9k2CCcYo3XzrbVy6dEkUfLIm2Iygiz33+fHIRb/bEWORgN18PswIeDDsITAbI8JGOCMN2224vb7yhRl/u5jOVCsXiyWUKa9jNFyQ8hvPH8WKMd8OxBoI0ln7NrZMA1mg2eni2ctdMSzz+YLYPGz0sokmfoXOZnOspxN2JLhSBOROIYcrnI0zsoyNBk0e6E0DFDIprfNEJAy3N8Res40nPRe7YwLvKMaIgNXJWGccp3/WQGazXUDPT5zhRJ9NKppLEXwvPAaKWCk2FOOzwsm4fxYyyo4Dg1IuhWqpiLVcBvlcVg0eY5l4hotsYOsZiWqSby7uPussKCZAp92WSTP3TKZtyPAusJCUouu6+PCLe3i8u49VnAy6hGoJy+E2XTh9ddUQIfhWRKElhciw0feW4fk9oz48hRvvvouf/qsfYyuXxKp7hOCojdV8hOmCMc1mkCzXbA0W+DwS8JoZbSBsTNjpLICHzw5w5fYHuPfsBV7v7WK2GHsNI0I1SkijYv6WijmkUlEslpRxDDBnzUjQG2dEmbm+Uz5Fw7rDoyMxLmiIffv2bbz//g+EfVhnsbbX3uT5c5EVGYvTkDqh2D4y58hQ7dZbonNzgCd5oyef4b2haSMn4DxnSA9XNrkGo4YptNeoprB7zdfToDAaVQOpulZFZa0iDNTr9zTxNlM/A/JGd0+oXjUDWWMh8Br6Awxqxtl8IGst7iQwHo00xGNTQQoITcqnYvDIfwAcSnL6vEBoMUcyGlJE9UbiMqLpEGruEY57hxgHx/Kbmk0WmI8XMlQzQ1+vm+QzSANWv3AtUg7HmoRpKhpeefWjD76pjadkgzaOZKxyf1+GgzhuN/Fi9zU1379Y8SKxO+EXoEYfO0e7PS1KSWcjADTwbbplywPXQ+Hpswx7++ZG1NQZ8E5QD8O8QCem7tDh8ZE6V/VaQ7Tzzz/7Env7xxZQrmxOo8OyEKdBAG8M34sPhXXGPXqknE6t+cDOMa8IO0887GhVT7DPmAIeQCyMWdiRDpLJ5HHz5jv40Q9/iJ//7AOU1kqmGdRGY1RNHug8dOfzAHqdIU6Oa3jz+hWefn0fT77+Cq9ff41O+0S6Hl43Aht2szWFDhiNjBedILs3bKm7598kmjAoYsUD3wSavkGCKHbyl1shwSI0n8dGJa9NSloFryvFzpTMqKih8A526b3nM9SbTXz25T08fvHajFtIx/LpIfynMiIh2p0PwOkyfO3aVenBApMxSqLtZbG1symq8//zX3+F3aMa3n7rLZkVkLqxubmBjc11VNbWxDbgF1Kjo9uXcyiBHhcrDzWHhkWiDNOkYoaT4xM8evi1Ghrv3rqle/PLf/i1RSqwQcE1xf+RHr1kkWFaH+FvgW9zFzTgYs0Tc+s3uHR6APt53B4t2oC5lyN+Cu3O/g9ZB+qSy53dOllCRsuFJs8pJ4ytUgbXynlczjpYiwUEvJmvzYxXZoiyU01XeYKRHrXeNBGhXG4VkLswpQlmUmIU3xgNgWiUxY4zdV7MKaYuhmCcBiAzMhU8gzMC5QX1UCEUUgmsl7LYWiuhks8JtPDZ7PaoE2OcCHPAqdmy3Fl27gls1SRi51okCHPIZ5Eir4YpY2vs+ra6jDaZqXhg0UicTgO4Zr+LvUYX/RGLHjNV8ae2bBKsVSp4//33ce36DaNO0ajNe2b5OUhNZaeaEgVea/o3kHLFplIymVZn0Y+vOwXTvDrfMC0zaqF/APh38NvT7W83WPx7f6pT+u+Ab3+apaaZJg0m7eC0yRxj53j2/Cnu3/9KWiseFDxw/Zxfk0P4tH8vysLr3vuf+/Tz6jL6bgacygUFvikL4dqQKVLU3D+5B1KWIyUfp3hzmu1ErNkohpa3T3p7mdx0T7OHPTBEihgL6YhNDQW+Z5xqeRpXmgV5em9+xsuba/jZD9/Dle0dwWcetIpKIRWNqRSrOaIJBy/2T/CXv/wnfPboJUZzxTOoeaCMdjnrMtsqgFAUyJfjKG0lkcqHEYzRqbmvApMav3QmJckKwQupZvzOg95YQJZTcbuPIaRSjGAEur2GGhGJZE7XitfJiaeRiHEyzvcEkqk4MsUYEB1hMOKEeYZYpKCJXTjqIptbYWf7HURjOdTrB4qvZEMrFYkouWMx7SE6q6PfPMQIMSCVg8ton+kMtUZTueSrwBCR+BQxhyDUDO84LVXW9cpBKX8JmWQB/UENI7eDfHoTl3d+8P/T9V5Ndp3ZleC63nuTPpFAIuEIAiTIIossyyrZ7hi1iVDPPM4/mWm5UOhxHvqlQ90xox6ZVqs6NKHRhKSaqqJULKJYILw36f3N672fWGufA2RxurMiCyCQyLz3nO98395rL4P5mcs6w4aTnr6+Xt9HubKFyYia4RRa/SOUm0/Q7pcwHfsR8DLGcoimosF6SCVmEPTTNZbIfwV90no9YfjGSQw7LOwZ3+TBJDQCAlNEAmkMO16clPi+/HpNqXhWbvS7W0fY2tyQGdlSYRGpYBqjNtBpDNDtDFGt1+VQzMKaz6CaVMd136X3GqjkuBk4h7Q72eZ6U6KFACnXPNEaErfwlfGgi4kRwOG57lD6OBsUjc+JvOHvCdaRuZWLBrGUjmE5nxJ4TUCm1mxLehXhWgmFZC7JyX29XtM6LuayiqYpZFKIikJuE3sW+aTYN1o9tFlosVCMRFAs5BBNxvBs8yW+uH8PTZkVjlSQWuMOrVF+bzZvNA4V/Z5TcxnBkvrrE+jK3xMc7/QGODmhVwoHEASiTJOqYp4yIQJYNEVKJXBpZRln5mcQkmcIJzxBTMZskgmwxuGX264BbMqVD3BiY8046xX68fBXuaco3o0RT1Ws72zj1e4BTghy0fWbE26aeKkuIwBA8IBAWhDBqB+p2RiyyzPIzJ1DcekMOoND3Pr5j1Cv72FxZQHJfBadPjPhm+g12mif0L/BC0+ijIG3qnfEuiAUoXHREKOOD9OxrHIx7sUxaMQxqIUx7YThG0UwlQyNcU8W0WbMODaEvDqkepNNQt8c1/eFwD0lOQbmzc7NY3H5DBaXlrC0fEaDGDcPfdDt2N7KWkqRslzrzKjvO1mN1hDws1GvAsMu/GQa1qoYNJvot9poVhsoHR6hcXSiRi9K6u78HOaWFxHLpWh3Icg94NrbyYzJCn2CIa7ciJsGm5b13X18cfehvB4S6ZTAUialELgyQRRBUHNqx3ioyTab67OFDFamI3SabTGjaA7WoFxtOkE2ncR8LovVWBAhTLFdqeJeqYLN3hRtRNCDH22C/qoLXJmiR34FZPFNlPluhrRByjyoD55Sc07KtcWROgnBCGhuR5DXwGbvdCx/I+q+Zws5ZOJRGf+RNcXnynLY37DopGF3DFdlMuvKVsZ0rGcUZUf+E2Re0rCQmnayTZr9Pm7ef4RH69tArACf17yU9Om4/vJaiAKsXGwDZwwfd6M6CQB5yEZHtz9BOJPFh1//Or71/nvIB2nAtodxv4bp2HS/bla0QArWAAQZnWk4qazRMB3nI/ji7nMUz17GNBTH//uPP0aPBoWUGXBYRccjD0WXijlHOOxFOOxDOhVHJsnR72uFAAAgAElEQVSMb8s3Z+3PepDeBQf7R9g/PEQ0EUcqmcLZsyu4cOGinmvuSabJtuabgzY2kLxnZOfRhJlRrtyw/Ahg6jTElASTnUz6P89fAU80ZeXUejjSzze5sdXK/IV1PsE9Asy7e7t6LczzZl3P/m1ubk77IFOuCFCpJhlbzCTZN7yHum6qVWhmZ7+694PZ3p1uW+cGaw7+2mm3reF2GHqKvY4ExZpMSL4YEwhU2t1E6WALiagf2ficgMNS8wj7lQM974whpXyFMquBNP8cc5ths9jd7GNCEee8g5zpuawZnWsgmntQmekg1z8NQulfpSQnfxD1Xhcvd7clU/L80R/9kZpvUj/dac+b5tsOkDdTJwh5o3OdO/kmMuXGFGjN6h+8abzVJPmmSMbierDYwMiefTIUWkPK8frGNm7fvotnT5/L+CAUoMuzkyXsTI/YwPHmsRHng8jmyVxSjSJp8QE0gDDqljA30Y85KQzoMIpEiVYwT5WGBW102gNMxwGsrJzDd7/1Lfzqr30fyys50684OjLWSmPmxXbGODwo4ejwAJvrL3Dvy8/x5NFtlE/29OCxSGbTENXUm4UyD7ugmm8+QaRCtpo0pTE6KifCVjBbw2P6DKLcpGDQXJSbjCGZQZ8P2XQaCzM55LMZXQce8PyVD4Ao546mQJoy6rsGfWzu7Kj53uUh4AlIP6ZjxZmaEdmRAQazBZ0NjY7uV69dw/V3ruNgeweDRsMofJkUEqkYvnj4FPVWB2tra6KVsKHL5XOYnZ1RE54r5LTwBwOLO1HGsbQzloNIJ1wxGZxNlpNDag23NzaRisexu72Fn/z0F6g0Wpj4g8TrhY65NmqEkFzavLNHWvSZ03xbXjRjjmzq6E5R+AXuun7dTJ1qvk8brvH6s/l+bZDFNa6OawjS7SgFWCrGsTabw7lMErMBH+ITIjTUm47QYgZhnxNRc5Wnc2y13UG1N0Cb912qJ8aL9KVvIZVQedtEsB0aOnXu3SkPQKDJZr5HyzUa8pjel9pD34QxcQEUUnHM59OYy+eQS5tzrQyP2j35KNDgzRjrdLOmdmwoQISZtYzSkYM+sQVSmWgIROMKJ8aKf15vNVBrNxATxZfPsBftwQhb+3vYKtXQ4UjGcYlXc+psxcV8Hjfeew9raxccnaTlYPJ//P5svKnz5hSNFD8yKehuTi0NwTauayLppyfSLK6+eq/e7E9vdDenm3F3+n26AXebb/fvjFb+3598G33cqOZsMIcjIrPmJk7a1OHxAU5OStpHXZqZaVqNfiv6GiMqOtRxmubdnEGd9aq1aPGNbvOt2Dq5l5uRIosxHgJEvcn+EW3XiXphkc6CQs239gPTpMu5XP0Mr7lJFcx3zTlUFNdDXSonkjSEJHBnEwD+LE4AXNo5/+yt88v47ofvY3l2TuuVmieaqsmYUw3mAOFYVPrUH312C//PT25ir9IBAgQkeVYYbcvSBPjbCeLpAGaWU8gvxDD1DxSFRMAinU0LQOXrNscRO7SHwyky6ZxDR+d+GUAykZHOsDdoORpIxrHxmeG0L6bEC65barwzuQSi6RAG0w5q7RJavZrofnQ5D/oJPPSwtHAR+dwyqo0K9g52MBp3kUnGEOLkpDdCdFjBuLmFk3YNTWodQ1kE4hnUO22theGojVB4BI+PEiNS3anzovt3D0F/CnOFK0hF59BqlzEedzBbOIPFuauIRQvaQwxMHOHl+i08eX4TXk8C6eQ5Biuh2XuJVn9T50YyXhRjiiBBs1URsMbrSipkMOyVKVZwWkBgOKsIq0Z7G31vBdOw7SHcGFhsMaIpHMiimFnC6spFzOYWsP58B5/+5FP0200szyzCO/CjeTLAoMN9ZKh9gQAy7yXPNd4n7h+aR7IxEFDlOkDYU8rnwM0INmM0ntPWcMvMSQi6Tcgt9tH+Xvs6DzAnk9jIoW7z7dXa558wszpFum0sjMVMAnOpmMBlTrkrtYaavmyhKEYca4hqmdT8EzHxKJ1YmJlBLp205ttP1w6bkjEWqNFoo9PrqrFOxGIqhKOJKA7Kx/jpl7ewVybwRqkB2TomD6FfAUGjVofRX2aSyZWsDFg2oBNq03nWW83SbNG8rqbUATs3WSeQhmzKWjY9BCBCPh8WCnmcX15ANhFG0EcWhPnF8DWwEWcdov2DjMMopWoEwE1ixr2GBTUnRzbEYDRSHwelY7zc2pajdptNAwcIgYDYBIxgk/xPxpqW0c41lshHkVksIrt0BqnZNMqtp9jZvofhsI50Zh4LS9cxN3tBa+1wdwebGy9R72yh5znG2DeShpRmldNpT5NmRoZ5p2F4h2kMajn0qzFMSdPl5E5OKh4MPdxDHX6zyyDixbTFr4xxOYJo+s1knCiWl8/g6tW3sLq2hkJxBql0Rvpico051WYR3Wu3tIfJlFWGgIzANFCFcVbSmXMiS5ZNowY/HfOHPTRPjjElu2E4RrveQq10gmHFsqo5ZfQzsm4mh/RsHuFUWDReUpDF/FBUlrH2eKZIkqDJwVgU3S8fP8fndx+i3Gpq4BH0A5EQc+iD8Mm3hX5cFlnmmYzUfOeSEcxnU0hRftbsoTeYotEb4bjRVEoJ0ylm00mci08xn0qg2mzjyeExDvpT9Dxh3fvmuI+BLiKlnaT2ewTiE7QaEfByoipJ52WChXwRNRm3RBp+8tr65TzFxpwsCka4TcXYi4cDKOYzTvMdkX8Q3czJCHn97DsNFWsBM5XjrzYh517BZ7NHvxMm4ZCtxSaKPgsBP+q9Hm4+eIxn2/vwxunvRAq5MQGFU+j8tfPNycl1rZAc8MxJBeEUjFGM3OOmwOKZFXz/u9/DtbVVeFonGDb3EZiy+TZJifTddEGXt401+xLJeKZIsr5JpPFs/QDVgQfnr72Pv/m7v8Pe0T6mE0Ze8tkyc2e+UD71ZCrwuaXHwPnzq8hk6KtEYJ5rh5IzxtYaZZ/gDF3DCcCTTSu5peOVZdY1TvSeE3slKaKP4FdU+wQlWgQI2GOpNuJbn0zUPB8c7GN3Zwvl8rHOe9bx/Plu38g9nzUl92gmaJHZXMgXJE0llZ3fh3r0WCqphpkNOinb3If1XSRLYqSdnRE22HDkSz4zSdYz2mOjbXIhAhEcGrmDWvamS8vLSBfINikiTVPURFoDpju/+Cl++unfAqOWPIw4BKDHDWtrSoMJ9oGmasz9lUEn91TunybpYPNMSQSjgHlPmSLh8U41KDjdfLPWEvhKLyeHcs69niKTzb19bB3uI5KIcfL9R1M2P3LmdZpnUQ7l0GZ0MBuAUScKZLM5uda5jY2MCRyBuU2g3hgTvZlWTRS5Rb238iG9HhWvnBK92niFL35xB3du3xf1nBo+PuiycHCQYl5ooYE+n5pvUt9J63Lpp642QNb4ipQypF2Hv+BAvkaad/iQTEURp3tuIChn5dJRRQ9lIbOEb3/3W/i1X/8mLr61qos8HJi+s14foFRuoVymacExNl89wxc3/xFPH91Bs1GG30d9REjvj2gMp7S8cCyE+Dq5Kwmha1SNfkprfBbt/YGKFp4PZstv7sm8PtRS8vWyY+ammklysplFMZ9Tc+JOvtmE22bkTOoV+TCSHv3Jsxe49/Axqs2emm82YKQxWZFvSCs3f05KNZESF9iLpbPn8K9++9+g3+2jWa2hSjpKrQx/0Idak9rcoTJ1eXDTPC/P1xSL6kEjeyCZ4f0JodseSC/P5pkfpIDyYZIOjeibZ+qE1o/QqFQR9Hmw/uIVPvv0F9g/qaDPPHK+bl4Dnqn8n8ccM1W4O5Fl+o1GJAb6CD3W5mQmBzK1U+NkjuJuYXe6aftqQ6eZh3YrITiCY1gVUDOVTsRwfSGFtZkM8uEworyOA9KxXRdw23xp4kGTnyY1lt0umn1OvqeKqdMdEJ3cUHYWrD4Wbpps+jDxkfLlQ3s0seabHgBemgAFBGIMpyMxI1LhkDSKbL5nsmmkkzExTPjskfpfrdblkEpqqDcQ1PSESCmbAE1wwhEkKc+IR3Ug8trKaVXIMwELL7rDAU7qVQE+bI5ZYDMz/tXONo7qbeWfygHeoWnqWYUH+WwW169fx/m1CzoYuWG5mjulHMioqY9QMCpqHhtuAlgWGUV9l7P/ODGG2p9lAnO6yT4dH/YGKDzdfH/196/3JVco7jQF7v7nfheXCWRdgwNEijLY02TRGlMWsTSSI4vBzFWMEm5F8Gv9Kie2zYYMe8gy4po0Dby5dLKZ1hp9rZi35Uc6OLMj5Vw+GIpRI/YIjVR6Xef78+8tyoT7DZ1u5W7s94qebbIl6j6NSuacc68pfNJ9cs3JkZ6UedLO3zTfMqIBGTJBvHv5HL554zrm8nk1ADSZIrioc8IBSlgg8j6+3NqV9vsXjzcFJMl4S2EBsiu0RxYjhGJezK5kMHs2hRFaqJRPEKE8KRnXfsVLwiZi0GWRwcgtL7K5tKiONBXzeqKIhtMO82KCfD4joLdWK6vBCPppPkS/j5Ein1bOLWN+ZRlDjLBf2sb+yaaivUJBL2IRHyJRH4q5szIhI/B6dLKPcmMbwcBQ+aeecRC+Thf+UQXVzh5OGhVM/AnkZ88iFEtgZ5/JHXQ8p4bQYraoqxuP+5JX+L0JFDMXkY4vCviIxvwo5peRjM3Ko4FT2nA4ikjIi2cvP8cv7v4DJhN+zUX4fCE0u5uotJ5iMGwilcwpmu34sIZKuY4gI9lCnISNlB2bjM8gOplHqLeEcduLcv0VTvrP0JrU5OMQifCcYU7yFJNBFMXMGbx//QOsnb2Ew50Kbn52E71mExFfGIdbR6gedTHqswCZoDvk+mNTbNNhrnUlHZyqB94oed6wjOyx++oz/MuGNXL3dxh4OhcpVxow45awpbXeltXtZH6r4IGckeNkisXCWMilMZdJqfltd7tiJXDfdZ2E2dCTecfpN1k+3K9maRpK7aEbrcVvShBqPLHoNBmHThGiIRElHtEIWv0ufnrnNh5trJtcQwkidiZHY5SHBUVNbHc79vd0RNc0xGr+gJfFtk964XqDHjOt127obsMgwI5fzJrI+bc0olqeLWJhJoM0I4qCfk0d+X2mJDawOWbjTOleKiEvCOp8VVewiR5wPTKvndd2hFq9iZ39Q2wfHKHCwpg3zzFIpAFdjGAoaaBsRElZkSwOSOZiyK8UkVqawTQ2xd7JQzRqOxhP2ghHksjl13Dl4sdYnl1Du9HGy427eLbxj6i0dhGKBhGJ83sxzotStR680xA8wwSGjQTGjQym3bC01x5mfpBdQ/BaPTaZSCZzdOUHqhXZ5DnyOjYJxWJR0rhr167j3LlzyjEmY0/MRqaHUFM/GMiZvM9oPJ6VqimAAf9ekbc8z0f6mgnRAcaxtVsyW/WP+6gc7mFMKu7ITFYH9TZCI5OXcYDW5f9Ra58MI5QIybuCNGgyFmVeLKkjp3wD+SPxDGFNvrG3h8/vPsKTzT36HQokD/mBXCqGZDioNBWy6GjiZfFGY8Wj0WAwk4hj2h+j0yLI70Vv6hNDJ55KYXlpEcVsFgG0EccEx3v7eLm9i3rPUgwEIPsmGJDpwOtJ5iHfDyVpbC45MZbUz4MQX1OQrCxjBvKYH9FfSb4eBGkM3JFvletxQblM0KdaKpuMKYs+GU8g7kg2OXxSigrPRQ3wyCLlerbmW5NISVpMlqGGSEMaSNtLwK0xHOLz+4/xZGMXiGU07CL7Tr4AatyHqkHN7I77tElk6JGiGlNrwNITzMaHYHoPgUgUb1//AN/91ieYSwYxrKzDP6orBUDfd8h0Apt4G57IxtsYbakYB4hx1LpjPNo8wIV3P8Kdh0/x2ec3MexbdKA8WrSozSeCjR/XOVmvly9dxNnVFZOAkIVJgJA/d2KeETRF5NkhYF79nDOYnJjnFvdRS5FwDfEco1xN2clips6bYJgN+NjAE6Di+6DT/4vnT7G19UrPDXsQd5BFAJi9WzQSwcnhEfYP9jWI4NR7YWFB14LDOn4kUmmtL8pjZcRsBgLaj/jO2Tvw+/PsliTA6QXZG/HPhn3T1PNnk7HC6FDWTawZqSu/cuUqMvkZJNJJRBKUHVMOG8CDuz/D//Vf/3eUDl6go9p8jMmIDIMQRhPGiZlJJpcV37eZURujWxp7sbAI8LMOY9IWh9Ck4De/0nxbvcI+jrUOPxiRVmm1ZZTYHQ6xsLgIzx/8wR9OmQnHN+7qLVw3UneKrebbcRdm880L6jbfKlDZqDuNilFy3hTBQrM9HiEi2UxaU1wi+jQpOjg4xK3bt/CjH3+Gw8MjmbiQNmaIix2xoqU5xbemNV5eZHMzZ5FnOhKiM87hLRuuN27ErraXqIUm416fqPOkH3EBMyaoVq+h0wwinozh/Q9v4Lf+5a/g6tvXmI2hjataGchRkVPpamUf9+/9HDd/9ik2Xj0T/YcFJRcdNWCcDlo0NDO7GRNgLpa0+6/Xqk4WoEebOhEcFsf2domU2FCIDto0WSJ652HjOp0qlms2m5LxGnXfb6bepIwbeiqUazLFYNSXc+Tdh4/w/OUGuv0p+kTEaYTGBlZFktN8k/ZGmpzXHkL/hNTPCH71f/gtvHPjQ0SCYQw6Hbxaf4Gj0iGatRI61DfRRTgQwPnVVTVLPDhSiSQKc0Wk82nE4glMxh4cH5eVAcsPTTKpc6dhFyeEk6EmZ8wZZcYqaayV4xPc+dl9PN3YQpVNiT+kCBVOZ0YMHPORYmcZ3DJf0w7jON8q9orXQLY4TryNu3Yd3S03HW4yp2jGLuX3l6afDupnwI2htb7JAJl4SDnoH80lsBwPwSeq+0SGHdTN9HlQczpGvRgdw1tttLnJsEkbA63hCO2+OV/ydQ858XF0wLzXIdIDQz6MvRMMxj4ZA7W5UdEDwEvTLTYRbPJHigpJRcLWfOfSyKcTSJHCFYsJzGERxjzeExaY1MUQLeRkzEMwqANSePg22aylGa8Tjzvuz9b0qjDh+/N5Uakze3Giw49I83G1jqNqRaAAN0KBcE7zLRQQHkkl3rp6Favn1wREuZEjvC7U7rDwo54/ky4gHueajhgdPhZz1rNjeHGqOTZN3+kp9Zvm+6tNtduku7vRV//7zS5lB+QvNdunIhMN3HNNcTjh62JEl1NmKw+GjrkUiwRDyrUknamdO/UmOmv5m8Yy4rPGA9JNcXANRfhvRVFWNjJptGaMxJxoGuME/QFdH17ydsdoW5x6kz3Ag4FTNxb7jC7h4WFGh2YYyIPODB6NTWBeCNxnxzqcuE/1ugPtIS4Thoe1O0HmHseM4Q/evoSZbBYROuCHgpomEoDg4CkUjgkpjkcjmhT8/U9/gb/+8c+xX+vCy4mgDjPLtNc0BRMEIh7Mnc1ibjWN3qiKZqMmoyI265wCs8HnM9ZptdRQ5Gd8SKS9GA48aNaHGA1C8CIOxgNyG8xn05ifm9HByZxwcx3m4cp4sjEWl5exvHYR02Afe+UX2DvaRql8jF63hUQkgsWFRWTTc/B50/BMY+iPWjipP8dJ5YVkSTQ/8yGiaMlut4zJlOALGU1+ROIJTbvoKB4IjZkQo8LI7yNbYSADuIAvg5ncZeSSC/D5CIDyGaRchAACJ3texGJZxMJRHJee4fbDH6JUOdAkPpnMo9Pj8/xSGeAEIph5fnTQQaM6QjgSQChKOcJQdNdsegn50DKSwyVM21FU6LbevIvGtIpYOot4IqT3QC8U5pIvzV7AYmERmUQWrdoQ2y93WX2jVWtg/fEG2nUaW4XQZyE+Jog0kBeF6gMZEdr+SpCI9D87xp1Ghg3O66JQT4lTczj/zokbkwTKia8xMyqe73SeZUKEGRu5ztDGInHUfUye8HsQd6Q4szle5xySLM5GPTXZ7cEQ2eIs0rmcGncyb7gX8YewuM0xZ9iJFxNdmywSJouQraYITz7zA4HinFjHkgnFj/384X18du+OU2M4k3tSPGUiZnGKrCypU2Skm0yUOcgfsbhmo+FVljT1iwRs1cBTIzih/pFFJxMzRvD4ZTunZ5qXNk2QoZiVHwx1vpwgC/wfcWpj1FIyZZgAQ2CG64P1goyOaBbZ7aLdouFlE8elsqJeK802Wmw0jWcqmVUs4EdC+tGRDIO8fsod2OyNEEsGMbs6i+hiEvVpHVtHTzHsNxEOTeEJTVh5Yq54DpeWP0A+uYJKrYyHL3+Ek+oLhGOkwXN6xwaYel0ffKMsRo0U+tUgpr2QuZ9rlzKgWk0Jx66eiQplxnXaHu0YrzGG1heUPJKu5RcurImCOzc3L1BQZxWZPqoVjJJOVhIba1tjA6fZJ9XfY5NcgvgE2Ptdyb14iQnoJPi8ecaoHO5j0Kxj2utjyElsuwsvPVp4ZvvC2iNp/utjpxpgAgBprBGZA4s+Lk06pWV8noy5eFg9wd0nT3H36QbK7aHSTwg9cACQS0SQitl/0w+GjhqSJHnHiPosejQejmDUp553CH8kidTcArLLS5hdXsDc3IzOe4Idg2oFzx7dw91HD3F4fIJJq48QtdxBD/o0d+X5IZCNGnT+vDF6ZJ5q0OYR7ZzRy6EAa1V7HnsjP/p0oJ/wWWBhZmbIZnA2lNY8GnAi/pIx5LJZOc3HIxEBW/RMslRRh/EhWrANTtwmXJGaDquU9QnPwHQsgbgGUj4MPD7cfPQMv3jwBH1vWHuInW9GL1fWshMGw1ObtQjPEJk5OxCfwTryrYaXANCoreudnjmHb3/ym/ja1TVEenuYNnaBqXlfqHF0mm8NEJzvEPTROC4gA75JIIx7r/aRXjiPZg/4qx/8NWrVYwP0BUpzTRu7xEOdMe+vz4vlxVm88+51zM8X1UdZ/JahTwaqWdSb1Q9OA+/8N/dV1sai11tJoFdHQIHr3njllthg+doWY0z3fhqtkZ1LsPLVy5eKVFW/QECEUXby1gprILe7tYVKpazXwUEhm282xuyBWH9omCVPJgKFHDba4I9abj5nZujG4YTVWNz32K+4EcE01mYqCb1mFufnMT8/59xLj1zfZ2fmEI9l4OOzGaNbPNMmoqgcb+Jv/vo/4vYvfohuL2UTdk66KZWwEg8+MkoSUYR89K7iMzmwWFJHSmEmiFOx6TLpjPYg1hhcp24vyvvNZ1FCYPp48Kb4/djc3cPO/oF089lMFp7f+73fn5J25RquaeIhDbdRvsyI1LGNH0/kpEnhvRmnOJnep+iabuPtanD5QnmnqemYKRQ1yeEGwxtx/8EDfPrpT3Dn3mNN2pg1bbpRM04RHUTVqFm288GVPoP5xpGwqMv8lTx8V3PGRWju6zZlEdJDhNTH4pLAmwXV08yAzUEwbK6kzXpf2lMiR9dvvINPvverOHt2DV5PBB6vbXJEXsqlA3z2Tz/El7c+w97uOqrlsgpDLrxUMv7asVzRIWFmEpr7OBHtFs3WeJMdIzc23yye9cDQTImaTk28+XtmlocUt8VNmZOcQjaF2UJB15/mBHrvjl6bBQ+/ORcqsyu3tndx5/4jIdlkUdgG7bgeO/RZrQleKzmdWgHFBpiuvStrb+E3/tm/wuq5i1hZWcFg1MXB8QFKh7s4YKTNi+d6WPh6+Nr4QCeiMczMF5AqpNQgsBEghW5zc1vgBXW8ord1O0KTSLkmkhWJMXvPjxBNV7xe7D/ZwM8fPMJmtYFRIAzP2CPTI8aHTPzm2O0Ou216Zs638hPRgcqJCA8+x7dA6KNlFb+mcoglYcWfqw+3ZWzfhyAFEcfpaIygjC188I77WMnFce3sPK6mI0h6aRw0EOraU/NtJmWkgPGBa/Y6mjILAeX7nQKNXh/1bl8mbESP5Xfq0Nq9LJiIdAYZCUeDHb85o5NirIQ1ZrHy+aGBx0gskngoIJfeuWwG2URUhxepW5y0cUMjulhrNlGuVBW9odZQdGI3t9qYBPw3pFJyPbiZnESKSdck76nBWAvHxIJshkqri54TnSBNM6miTlKCW2xnUilcvvIWVs+fF2DG55mbKhkn9YbpvJPxlLQ5RE25UTPdwI2uMBTaAVgcwvqb5tao1K/v3Sndt2vOYcivbSFv6OW/1HK/BgpfU85dt8pT+nVz6rZGcTRiEdyXYZEmIcO+ijdXq+eaqzkryQ4F7Z9j1Co0ajxS863mwaGfa+rtXEObgBgl3aQrpNQSrKQx10iSHBp9sLEme4DTbza5vFfcF2XAKIfSsNYyGQ5iBPlo+tTT18sIjhMJFUSW8kAAhq+j3WNzTgkEJ+ekNJqRGxtr5sd/8PZF3LiyhkImoykaG20269zPWZEmUhkDAJzYqZsPnuA///1P8Gy3BG+QejfHuV631bwaQrEAFs/nMXcuqTgiuiKzsBrS44C+HeEAep0xuu0+svkwzl+aIpFh4zBA6biHk/0ght0sQiHSwAbK1i7ki1hZPoNoJIZOkxMtUqIZQdZHIhtCohjG2N/EYNLF1BtFsznEAV3qBz3Mzs4r9cHrDSPgTSMQiKDTPcLW3peo1Y+xvHAJc7MXpY+vVUuIUEfrm6JUOsBJZR+tNg0KRwjGSMdn9x3UM9YftNBp9xAJzWJpluyBszJNrNfLkukE/JZiEaZGPZqTCVx/WMf23m2sb99FmHFY+WV4vUG02xU0OxVMPG0MhjUc7jfQqgUUWxWKjOALDNXoJRN55GNzSPvOAIMI6u09tMb7CKdjiKeyqLWPsLe3Ds8kiJXFKypaqqVDDKija3rRPBlL/z3sdVA7bqDTIEBD4INTsJ4YbHw2ggEa1oWlDzbH/ahFhTIZxIkUI+CnAmzQxZCFFT08yGpw9g2evYrr0tnNqYNNkfloa+9gZCN1YNp3nFgmOgULXGHx71WGcCzoV2Y3c+jz6ZT00YmQTyaWtW4XgRDZPkntpXyGmkyd8HgljeMeGKLkS54HPBtJraaniuZwKrwIPk77I0Qp/YpF4Al68HD9Jf7+5ueoN5q26TgRPFzvoix7LVeWFGuClf2+AxrInoSmAPy+RrumBwMn7w2/P7wAACAASURBVPZvJ6K8Uwtu7unmQ8NYJxb5BIWpmZ3LZzCbY32QRiZKYz0WzmxOmB5AXafpO71Bi+vhuUDwjveEr7lUruqz2ujIX0SaR8F+rL2AeDiIhCP3s8l32GjzZK5EPXI7DxXDOO4f4ri9KYCcMr8hugjHgkjF00iFipjNrsHnTWF7/wGOq4/g9TPLme+djXcIQW8Co3oOw2oak4FfdF/beTk5JU9kpAbPLyaS1aeKh1J1YxIHrsOZ4iIuXryIC5cuyuxM3jtsTl3KMk9eSRqY08uJO2PLzHxU1PIBja24zpzBDmnUZIQN++Z7AqbX9BCLBDT9bpVL6DdqGHe7GDKfutvHoE0pJzW2pPtHEI6EtL6nPsep38v7Q98GM4UgnZ1AJwEqGhk+2tjA7afPsF+qiQHIFAjWZ/GgF9lYGMkY78FUNQLfvaSKnjFiQQ9SkQDCHDiNIgjH01i6cBmrV68iv7yIeDohZqVYAoxTajWxtfECj19QLrCN+lEJ3WoFvXYTrDI8pAIrAo10cqsPaPzHSbwAfc8ILHUjAU7d6XszRGfgQ6PvR3vgkcKIDZXYpGKw9B3aPF+jXwMDyhpzmbTOmDCfO4FuNtSTNItIlfweyCKyeF2eEXx6Wq0GDsg8GAHLS0tiiSrO0h/CzQeP8Nnte6gRT3H8bMy7xU2ysem2/G2cOFdrwlk7GkAowF+5zRN4JwTfJxj7E7h09QZ+5TvfwLmZGMa1bXj7J2IyaMCk3HDXaJVMDE7j6ZLvl8yTLMQXu2VMokX4Ynn86V/8Zxwe7Lxm01k5w/qGr8NeD18xB3zX37mKa29fQcBv5mJquh3/jNO1jppB12XecZ0XmKE6mMCVtIYaCpKRxz2VYDrrMGrAbbJNuRT13WQcpwSsHh0cyViWdQy/hlRvsn5Z6zI5q3py8jp6kkMXMk/YFLMOZv3B/oQsAv581thK0aHPEJ8dpiFRSqG6mjU/PQboS0F/kiCigSDy2RmsXryC+bPm1zCbL+r7tbst7Wu8XTxDudfFU2kZXotRPengb//mT/Fff/B/YDSMahpNQIlMvyBNrKMR6U25V/bbXQ25uNd4vXatZFo7tX0oHIxo8s3raJNvYw5YN2KsArJSyFZlIkFzNMTj5y80mKXDPK+d5w/+4PemFsDOIs2cqdm0WFQGGx1DFFWsT6fKjiTt3Ioot3kx5OJN4/1G960/52QlEMBssSi9LIvAnZ09/P0Pf4jPP7+JZos6KjtsLJ7Hvi//rSZHY755a6TkZu188M9481mwR8IsNt1MWkPfWbxaDBLfAotJq8S5wbFAoGkPi4RiviBX2W67J10XzdXmF87go4+/jfc+/BC5/Ax8fqO+cQLw85/9FHduf4a9nZfY39tRbl4oHEE6Q71ESBtpgAZD0ozRNKOj3F8uJmkzHe0Jzd/Mud2ZdhNpYsC7fDMGWtDxcEioLIs4Oh/OFoooODRvPsScRFJzSVovVx2Lx2qthWcvN/Hg8XOcVOuarpKIzcUvVM/sum2i6xTDZi5AZhR1rDQzyOGjj34F7777dbz97jtYOX9WTsRsnA8O9vD8yVM8ffII5dKhHLgYkxWPRFEopjG3lEcylbCc9W4Hu7sHKB1XFQnE68TYE07UqbMgetzutkVZKqTjSIQCaGxu4p9u38P9/TIGvrA0bh5SDhnxotfuaKIciu7piaYLFIn67HRehoo7zAjHhd8ugqWWmVmY/d5oRh4MFMvhh280URErXeu0j3fmMvjoTAE5akZ4kAw5xWdTMzB6mhA0Lzp0c+e0kjEVjhSNjuc0AVF8GN3IleVpSCW3Vr8oiB5lqtIRdeBh803jrglEvhFMa4gtwRI23yw4bfKdQTISQozNV5AUxAi8AR+G44EiO0hlZCavMsdFizZDLUomeNAZWBKWJopfz09uSmz6FYk36OrZHEwmKFVraPZGeqZchor2AkXI8aAwtgHN9y5dvKzJN5FHPj8q9upEQEeguR9ZKDxIqQWilIEbn8vAeaPZc2QnKvZcY0U+63bT7H+u3M81xHFprA7ty7n//83p9+t1wm9nBpJ8P2KekSGiaTbpdFYcKQrGmQi7jpympbafbXnyRjt3J+q8Z9SXMq5G0+hTsTK2z71xluK64qYlwIdToV5P7qCk1TGWKJmgHp6mJi05h5IKy7XHQ4z7IGltBOa4V/JAFNPD69OGT82qIkpcLRIHMcqFDYmG12DsxzSAoIeRjWRmDNDtyixCVMevv30J1y6eV6FEF1qycwg+cn/jIc1pK2mxUwIS8OLe+gb+4YsvsXlchccXVTNgrGNeX47vJghzereaRWEpgu6opUmyYo+61FVFEQp70WmywR8gOzPGtRsjFGZ66I44reth51US3doyIqEMRuMaWp0GAsEIZvIzKOZm4Zn4RAX1+zkZnsIfbWIcPgL8YyQSC8ik1zAcBbG9t479o3UV88kknwc/ouEMMokzyuFuNPbQaB4jFEgik1xUY9/qVDEekyYeQb1WwcbWI1RrmzJV8sepSQsiHMxo72o0KO+aIBaaRSG9hpncqoq1ZqsqYzStrRF1+8yEppkLp5ZhGadt7dxDp3uMWIRnTEEmapzCDqYldIYbODqoYdTKYX5mFYVCUhR6+QKMjersRxbjoR9eHwGMOBKJDE6qJTx5dVt6vNWla1g5cwWHx3t4+vQWJv0OUv4CRq0khm1O5n0YdAY43K2iWRuCFhecvFDHGI7Gkc3NIJebQyKVk9M8k0YisYixL7j/1JraU5hNS0O6Wq2EdovRnD3JbZQrG4sgkohqLyYNWsCwCmE7r9h8UytoQBefawOpOCFhxBIbVrqUk86aiUWRos42yiacDIAUkvNFjGnEVKsD3aH29p6SKCxmlc8OBwDUTrORUUYrawyCTEF6ydgUtNPi9HOCbIppDJwWTfDqYBf/8PPPcXhyIhkO90bmQYvJR1kZNdjBqPZwTrKN/mpmfGyg2PgxxpEFPvN+JQGinrPXR63dRZ9O3fyfmFKmpzXTzhHCPi8yiQSK2QSWZtJYLhSRp3QnyIaHNRW/F/dqpmRQrtLRfWBEHM2U6s2WnOAJzjZ7FiPp+p1wD2Edk4hFzLOHZ4Eyd63g58YQjHiRnk8gmA+i1D9AhzF7BOQdeR3rFf77freNZDSLbGpNa2Dn8D56w2PtHz6EEfTGMemlMarl4RnQqG4Kb6CLqacj7fWgR/8X0iB88I3JuDEA3dhQ9hEJxbG0eAbX3nkXFy5ewOw8GSyc/tIkikw7+vHQJ61uMrgJC2pjHvJZVGzSoI9et6HYWAI7MsESY9OiYbmXSm7U7ykGKhL2o9uooVOrAIMepiysCTi5cXtO2osy4xUnZ+kTBBRoTCrLTDECB9rLCZZv7e3j3ssNvDo4ErBvAD1kkJoMBZRwQr8WDmo6eh+sBch0mEpLzU+THMxg7doNXHnvQxQXF1QTyLeEvisEecnk6PfQqFWUmVwrn+D44ADrL59jc2MD3VZfnj+k/KsFIghACvaYQwE/FBLl6YLYVDI4wUzMA/+wi84AKHW8qPR8GHmpm6UEM6Trx58XVtQZnzWfnMzpszCTyyCTjKruYvPMdavIJrFqaBZpg0CC83TyV50s1uFAQEGj3UYwElaTmElllWpw8+593Hn6DPXRG/M9rVtHFuZA86YDdxmoSmCw6awrkTEHAJtGKwVp6EE2l8e3vv0dfPD+DYSnLQQbr4wirhqA5BOTFnoIMk7odxTCkBITmsJ5gJ2DOvrhWfjTM/jzv/xzHOzvmPGtG9kq0N4Aag2SaMUWCuHSpfP48MP3kUoydrOnfHEBE5Kemr+My+JzJbnSdutautfBWMXs+3Z3drC3v696gfKUpaVlsZs50eb15VCSr4kabzbh9VpDk299fSKhpBNKujhYYHoVGTzW0/gFOLL2I43bHaqwD2o3LPWJ5yNNsVmb0A9HngvUMVHzTco563Mv90M/MsEwMoEoziyv4t3vfg8zV9bkPxGe8Hp60ejSQ6imn+8PReAL+JDKZBCOkHbOgZQPP/nJ3+KP//jfodEs673wnKURH2tQrjkxDCX94NCWe98UVATzrOEePOb0z0P5ZRSZdFKMELrDq5dwPUpkRmhrNcKQMy+wUy3j8YuXWC4uIJlKYXNvB54//MPfn5Lybdx6mzpzwVnzbTlyfPTkyjydIl8oaGwukzXeZDnXOnphZwN8PUV6PXGiE6ffTLtiURmc/NM/fYa//+GPsLO7q6Lf1UqpmD6VresuHreRMqOgNwHufMOmTTA3dFfnq2mPg1pJgUrKjgyIeHBPTGPNCU+A4e4s/KNIxVPSnbdbPaRTWbz73vv45Fd/FUvLS/CHjNrRqnVx7+5d3PzZT7C79Ry7dNA7OlITn8lmRNEigikKkN9QfzaXLZmTkXZH5I9mAkYXlVJbbA/qDdk0Bc0wrdsVDSedSKhA4dcR9WIWJSlDRPeoZTOdBnVknK7YwXp4VMaTZ6/w5MUGqs2WDlzX5ZyZgFzM6lscdFFoGCd0bL5JEZoScYzg3Lm3cPXtG7jxtQ9x48MPUJwtSEc6GQ80xX/x7Cnu3vkSm+vrooRy8eYySaycXVTOIrtOuhVyfT158gLDwQTFmTkdGKSc0tytx7iXThMzhZzoc8NWA529PXx25wHu7hyhM/Vr6uZVwUXc25xwrR5zDt9TMge75+6Hs9E4NBt3XVqjZg2bwB0eg668myZXpOf4JjocIn6LUqCRyVwyjA+Wi7iciYmWxc2BAAqn+tQ8yqSPx9RkoqxuarX5cHoZgcbDio3tcIQm/85pvik/kCOtx+c032y4HNo5/OjxECc1jpu+q5R0aUOk7Po9KKYTmMtkRK+M0pSEUQiBkNBtgj888FjEiQolp0/TzPAt0wyFhSYjnPhn9WYT1VZLGahygCQsIHMVInF+NHtdHJarppchKm4dqqMhsmmVHVJjPZM0W1tdXZNMhKwVatAJAjDmIpPOawOkVINAE/WTLl3b6aVfN7Du5iYs0NmndIDKF8OKUgP63EPytMb0DR38v9d8uw2hgBAH6LMixY0dMTMcV8OtDG2HjiR4kVpvx0/BpXW7ei8VEOOREGHGOop2TjRfFD3Xvd25udxTCYJyckZ66Hgo1gwLZa4RSjvSdDwNBtBsNtT0cgLDaRTvI6n7POgISqqY6/Yc86s3k3IxlpzmW/4SdGGNhLWea13GZgQRogQoTBYM83AZRTdBIZPAh29dwNUL1nzLWVboOVCt1aTh52SQRV2z0UW908fLw2M82TtEs891zsxrkzSQgUREmbAgHVoXzuWQLHowQEdPcL/DhsqLbDYtt9d2e4BypY5YcoDrNwJYXBlh5Cmj0uiitJ9Gu7IC7yiPdosO3E1NWXg9sqk05mfmRSmOJwhUMvJxB+3RHsJ8XqKz8PpS8h5udGvYO3qJav1IpnoCJaKkIi/rMxqOYTTsYn9/V2ahjPiKx0M6Uzi142e708BoXAcCYzRHJfSHTYQCCUsfqFXh80ZFBQ/78/BOCKIwQpNrlvR+xnRZxAp1jDRzSaYyMsEZDniGHGvS3utOEIvkJeUYTo/R6L5Aq9FHLvEW3rr0ERbmF6Qb3dndwt7RUwzGVWm6MUlg5cwFLCzMolzZx8MnX2L3aAvZ1AyuXf4I8VgOL149xfb2cxTTGVxYegvNoyn2No5V1FdPathaP0SnQaaG0RZpXDazsIzFxRXMzC4jm5tFPJFSUcVoHX4Q+GjUG0r6oGafBRKn/dVKCZXSMXrthr5XNBFT8cfnidNlN46LNYmfQCIzaplUwgZIQKTF6bGYnwz7OlcoX1KcDCUspFsHg4hp+jKDi+9dR2Imj92NLVT2DjDtMUeb64iNi8+haZvXgWv6ZAB/CKFwUEUzZWJlNtj9gXSqgZAfE88UW0cH+Pz+PZSqdQyIqPrNGZdNNxssFshm4GWpBBpm6MwdK5eYzQUBJwJaNNEkA4prhg1xvdVTuoR2bDfmicC+K6UYj1WcJmMhzOaSWJqdwVwuh1SUZnNGH9WUh34fvb5okjQubLZtn+9wCi7joYFkUT0VnvxRNvygJ4xyliXz8wj0kdRILL4RfCEgt5hBeimD5rSKxuhIeeg9JsAEfcgXsnqP9MeJBOOYL17FdBLE5s5D1Nu7ZGQiFAjDO4lh2svKIFAmk4E64G8AXu5hAfi9SfimWYy7cbQr9LWpqoaivI3msUxWoXHhRx9+G+9+7Try+bz0qmx2zRWb64xRbGGMe01pWHv9EfxBOm2bmSj3XI6nGE3X7TTR7XIfMt2vUfTJjuREmTGZPelNWdT3WnV0amUudgRYNzuO9jbksJpE827Hx4i/l/KMZznTdeis3usru3vn4Agbu7vYOirjpNWRjt98MqbSV9NQkJ9xsT79ArTJIiTjKBTwaN3HI5z2RbGw8ha+/r1fw/LaFZmk0fRRW7YMOOntYhFbvU4bjRqj0hrKNWfKweNHj7G3vQdPt42wh/dcgXWa1JPtVB940PVQysj6dIx83IczuTAi074y6o+aU5T7jDW04RA/yTIYD/uSUwm89QcQjQSQSSbE7KR0grpvUcrZg6j7MsNF1zzPgG3bVwguxyJRLC8sotZu4tn6uqR22WwRE18Ij9c3sVMqKXWG/0gy2P/Gx+s/djPh5V1hg0B9yF/AmmEa6PH6keVz8fJVfO+T7+PsfAaeygtMhz2EnWRUgmMG2oyUbMOeYKAEAg98kzFe7ZQRLF6AL1nAn//Fn+HwYPu1T8zrClYSPpOxsdhhn3Ru9Qw+/uhDSVDZPCuP3MGfTqWy2ss+9X5dY7/TgwGyV/f392WQxrMnlUkrdo/NN187AXX2RKwlkox+DYZQqzWUFa50J06UPUCtUn1d2/DFWONtUcguS5qvhzUhJQUEUTX99XM6zUSTgUDgQY9T8YFyAHxjJj2FJJ9IhSPIB6NIeQLIzC7g/Le/idzl83IP9wxGMvzr0viwUVc6ASUOfjrq5+iJkhJYw+f+4cNb+OP/8O+wvv4SqWRaVHr5EUhC2MNg0FVEKfcJgRjyGHJqfWl9aLoW0bVgP8uJe6vOXPRT/Qifdz7nPh9CBP6nYzzb38XBcQmXVtZ0jr3a24bn93//d6dEMbiwDemxxvb1ZFvCfMtn5ospzBSRzxWdF8d/Y833Ly0WZ8G6WlpuOywmqQNMJxNYX1/Hf/mrH+DWl7cNseOUztF72bjpdGPlmBC9fnAICFiGs+iZbt4t8zIVR2b29/wmLmokgEBNgTPJEppkWjl7Jj2I8WIqxiuCxfkFGRtcvLiGs+dXkcokzP4aXGQDPHvyCp/944/w8tl97O1typ3X9KpxISY0BmJRS9SfTVmn19FGTS2XTJZkwmG0J3N1JLriRyoRE8rO4qLbaiNJM4pM2kwYxiNRg4uFvDK1C7mcDFb0PqSRM4p7q93E7t4hHj15jpebO6hTq04TNsWweeCdGOpqMl1Hj+JsbDLs4O0k1QV+pNMFnDt3Ee9/8DE++uYnWLu0JtMWtpjUpQ96bWxsbOPB/Xt4+fK5DOkIPhAgKBazMpsh24Au0I8ePcHBwbG0DvxzosKgyQGnHkEfLl1YQzoaQnl/D55aXa7q97YO0eBAnoeZHKPHyrfW+nAWu3NTjaJj8JHde6dBVyN4uvl2mjTZUDgTWjOBIm2EsU70HLCmgMYVNEUZ9tqIYYjrS0XcWCyiwIdrPFSUFE3p2ODQlER0bjqKM5qG6DmZBipQyEgYyqikO55q6k1H9OaQ2d9GGePE1U/TDIIplGYQnWfMHe8dGQ0Tj+lSNPg3UEzPlWeKfDKhyXeaUoSATYvYBHMqKZqiKGNGmaSZh+mu7Lpweq7Mb2b/drooN2poUf/maFwCY+qOg5j6Aqj3BjiuVFFttVV8aVrLC+fQw7h+XNCOBzob7pWVVZw7t6rJOlkTnHrzeUuls0glmb1JuUZangkEHU5/WDNt69HV6FuTbQYkDmda10NUVK0RA1Pcg+cNivzLE3D357yhm3OzdSUvZq7G5kdUUxn4mSuqNd9kPFi+t4s0G2XRNYOz7+O+BumbxiNU2HxT863pMwEQ5/s5cghJIDSVJo3Xsu2pR61z6j2hg2vQmu8UDxMfarWq6IlysFcD6BUiywOOE1M2cKSyihUjnT+dQnt2TUU7p0aQTT59NDgpH6DW6WA6CSAaCIP2AIMRC3MWDxPM5lP48OpFXF49i0wqiYDP1ivvOSfwNNAks4L5qutb+9g4LOO41UeDZnBePwT80flVyDwZPvz9UPrbC1fPIjPnQ717JM1kp8UGOoSZmTmtTaLv1Ox6fF1cvOzH6hXAH6vKrbRWSaJZWsCgkRc4SpYG8875iGTTWZxfPY+FxVnEEj70R1WUa9sYDlqIxdIIhBJ6zZ1hD/1xF7VWCSfVXXQ7VYGJqVQBiWgRmdgCsql5tFsdvHj1BAdHm+gPawiHCXjEMTezKjp6PJqSrrY/aeHFzhfY3H0ogxiyFpj8EAqmUMgtwocYWg3Srn2aDhBM4TlAaceAyRidOnqjuqYP2dQSFmbPqflZ33qK9VcvEArEkcsWMRpXUGutIxJO4erF7+Pyha+paN3cfIU7d29h5+AJJp6aCuxcehXvXvu26MAPn3yOp8/vaPp2fuUaFmfOi41yUi5p77i8ehlL+WU8v7eJe7ceotdu4+S4jOODGsYjo0JSVjW/vIK1y9fVfGeyM5p8i+Int2gbJ8kXgWu010WjUVVucrfTUlTT/u42ysd7AjWCioch+8Wv5psafTatXKe2j42V68s1fBqMZ7wjacJk6cVCAUmYEhE23SEEfV4E6WSfLeLslYtIFrI4PjhE66TKgbUV43QTDhBIIohnzBpXQsOhAc8ETmfoT9JptnCwt6ukBlJHObIYeYDDShmvdnbRIZ2crJEQBwE0CuMzbdNt6r45wRXwyQEC2WakNXosNzvsJ/WdRnsEqSZqLGqNpqbRpPtqy2ejxppBenozxuLkj1FJnJanE0bhncllkU/QwMoBDgIBgWL8nmy0uBdzcsvims000zm6PJd4Jmnaa6abMjUio4pRUGyIxKbi/mcmT9zXmO46u1LE0uUzGIVHOGruoNosozNsIJoKIpGMaIqsZ9oXwlzxPEKBFHYPX6LVOdLzwn1kOvIj6MkLiPUGydirqK5JJxdQzJ9DJr0AH9Jo14bY39rV4KNebWHQZfPKesKDC2e/hl/55F9jZfWM9gCZ9vmdqNdGQ/sugUbm/nJPofTP52dmcET7q5GPeb/GosCykDfXZYuopSafwBLPvl53qGeJwBQn381KCaN2S7IHri2CpWJQiF1o2c+u/legD88LXmeZtQ5lTrt3eCxt6OFJBc3+ULIv7u1qnKT39iITCyMVDVvzHfQpq54MDsoMIqGA1n4iGpRO98K1r+Nr3/4+UjMLaDEjmucEl+SYe7ulbXBvEKukxYzyJgbdLsonJbx48QLPHz9Fa38HyWlX2m6ecdyHuP7260McMxPZQ5bKFDPpEFYKYcS9A/Q6fZRabL79qE6ot7b3bu95JP0yGSY85/i8JmMRMUmyqbieAdYDMl3T+7acdjMjs5QOfrYa9I06ELX32tXrSBVzWN/exr0Hj1CpNTHwhlGmafCgjwAli07qiNuQvhkSytLtVOlhmm/KNVxDMf6ljLeYdEJglL+fAOlUAd/9zvfxzQ9vwNPaQb9eQiIwMfCMUpgI3fRJiOgphnboJaAw1hn38OUBFq58A75kDn/6p3+Cg/1t1R1uGsRp5pz1UkbFX1qcxzc+/hArZ5bUMHPabsNyRn8aMHG6Hzs9CRd30HGQY01BajXrAn7yfZF6ncmwLgvpy2jkaj4xVgfSe4IDFP1ch13MvZ3gKlk0vEe6t8xmj5LpZmkJ7HtYy3CNElzh+aB9hGlOIcprxtqXOMTwjScITDyITr2YS+UEBCeDYcR45oyAYDqL+Y/eR/rKedSZOjMcirXC98NzpUcvIzI7aehHb5pIUvtOIhnDyck+/uRP/j1+8fkXAts4TOQQZTjqYjzqiW1DU1aei/2eDddk5EfwyE/ghLpXn84pJlDxZzeqdZM2O0MoeTip//PDP/agPezjwea6QJtLZ9e0ZveqJ/D8zu/8r2q+7QbZouYiNf66HRJsJM1VdCr79hwn35x2yxnOGsDTN/urhS2bJm5qfGg5tXlw/z7+9M//HOvrm6KiEEFyX7jTVbwZ4Tv0YW4S7iLSotTE0imo+XsWrV4WMubQZ27JTjwQkTpO8UTLMURDC3Tqal8pC4hoamuZ3x/j0oVzyGRTcg+mCRqjn1gWN+tTbLw8wK0vbuL2rc+wsfEEnVZd6Dg3C+kWen1zaqSB0aCvhcqpt0VW0GHP3ostXl5jOqMHkUnGdY1YdBBh5ffLZdNasKQv8+9y2QwWF+YwUyiYdkRTgaAWBjeGZquB7Z19PH76HBs7e8qX5mFKFE4ABw9MozMYrd/Z1HjPRLNzaX7UqISjmJ9fxtc//i4++PonePv6u8hkEnpfPE+ITnOSz+iB9fVXePzkMfZ2dkU5JW0zm6NrNcGEntA16kR43cPhgJrvKXcnnxf5mQIuXlhDr15H/fgYgU4Hd5+8wMOdIzQM8heVR80P792pffK1O7TWu61fUeZkgGCNu5uzbFC9Q2G2BWCsA0dXSGSMxhHU13LS5CX1k4yJYQer6Qi+fm4B50hHJXuBU+/RUBNlonaCiHx+gQPU6LXpLK0ppm2mRA57NOIYT9Hh/eXnaKIMcH6dUE1S0MhioPM0WRoTj2jexB9oxKjvJ1qTNd8uMpeNx7CQzyBHqqecQFms0rSEWbL2DGtKLJqWWwDYvyfdneuLv+cUtdKsY2Q8SbWwRPEDwTDIPN48PpELPQ9tAWCc1qj5NooWP7kJ8iexMSUgtbR0RlF+bLJZsMopP878Zuq8LVKMDSU3a02ZT9HD3TOElEnTF6oXtubRjIZb9wAAIABJREFUZW04+euifDsNrasLt+f8DSXRPcxsf3Jp5e7k3gA7HbKaTojuoIOSxYkork4OqzbrIe+5rTHpT4noO2Cgu4+e3gd5qLCgKZWO1YQYO8B1Q7fCQAU/izU5TNEchjTdlpmOBe1ZpyaVEzfuG+VyGSeVirmtE+jxMEc0rP2P9DSuT15vYyMwxqilxt/WjflqWO6n1/ad8RAN5jZP/IiHaN7kQXfU1dSZzffCTBYfvn0RF84sK2YjSHNAP921Qzq4mdvZHw1xXKvj89sPcOfZJhojLzyhqPZOryZ9UyeihppDK/x4QF577y0snE/gpPEK7UYZPu8AkVgQ0VgB/V4AlUpT2r7xpIelM1NceBuIZBvoj4fotBPo1ubROsmhcUI/iQnSmYzoZKRnk8WUysbgDzNxYBu9XhWZWBH57Ioa/M6wiWa3hlavjXavgVrzAO0up99jpFOzSCdm4Z/GEA4muUuiclJFrXmEUnUT1WoJ4XAMX7vxXXzw3veRTBTFOml2aZb0D3j87Ocq0nnNB2QwTYMIB5LKYyalLxqOI04QIED2F41y6AJLLX9Decndfl3RZEvzb2GucA7VWgkvXz0U6DNbWMJ40EG9uY+lxfO4fu1XEA6msLP3Es9f3sHLV08VlUYaP/fcS2vv4dLFG6jUDvHg0econRwhl5vH8uwljHt+FeC5QgFnli9gceYspr0xHt16gNuf30bp6BjNWhutJsmnAe0J2UIeqxevYvXCOygU5hBitrQ/LLo19wLRKwMB7b+i8o2ZLd1Cq1HRVJHTj4PdbexsPkezfiI9JM1EOWXmFJD7Kp8FMwW054UFHJ8LlZouPZMykC4j5sZqPKJhH8IBpngwbssHv4cmRzFEs2kEYxEB5HRxoSZWJpEEXan102TLQDw+S3xuKPciOBkIs07xot9qonR4IIbQSbuFo1oDndEYLT6rXfoHBODxk/JIjwvmVU8FOpGePRzT/JAAnR1galw5+fZOjE5M8IHmcKTYDywppNbuyIOFFG7R1PnssuZSWogBEpzCS0PJSC3KHCKMkYwgl4jJkJOAvidoRlA0BjUKr7mn89+z+abXAyN3GCEpthUbcJkfBeQfQUCAtH6yqShbokO6AFzFRwGFhTxW315DMBPEXm0TB6VtjPxtJHIheHz0drFGn5rHVCwvKmi9fYgJOopGomcU6wS/J4pIlDngxo46s/Quzi5+gHhsVt+D0bSl4z00qkfoUnZT7qFT4/tvi278/rV/jo/e/xcIRWnu+Kb5VSQVXwMZntS7SvNK9oCZ1KpQ5n+zOSTQ6UQ10tOl06Fkq6EUBtZllAay1uz3xwgEOSkfodOooXZyiOZJSW77MbIeSBPmGgyS6m7nqRuRS+mdDDfp1N3riYFQrjWwvX+EvcMSOkzBoXytZ6w1Y8dNHT8Dmq1FkIiQyu2Tf0qn39feH40E5QOTjIdRmJnB+Xc+wuV3P0A8NyNGA4XRnLZz+uLG1/E9WhTsAP1eB6M+J4gN7O3u4vH9Bzh4ch+ZQR1ZDgX6fcRjYUTTGWyW23h0UEWNiTkRHwqZIBbSPiS8bFjGqLeBcteHw2HEcYy3DHAxuyh5o58H2VoBr4EGsZgacEtsoQTEqPNijUygM5fXjM8jG0Su+52dHTTrTSRjKSyunkU8k8bLjU18dvNLHNTbGAQj0qaHR3buvfGQcYZPTr3xmmLuMOtUH6iOcqffZmhMEJ77mJ5f1tKTAN659j7++W/+OnLxCTrHW4iMm4iTouD1IhhLwOsPaUhDtgV3T56z1XINXz7ZxTvf+RfwxTP4P//Tf5DmW0C9Ez/qggUuACBY3uPF7EweH3/8ES5dIGBK1oFj9+9xB6inuJ/Oe3alvKdZydwDbMBhdTGfd9ds2wUojMVntR2v/UnpBLVqw0m/siQhuftLFkoG6Rs5qxsPx2EAn30ynvl1fD4SNI1OxJUu0G02MOF6l8laD77eGIHRFDH4cX5uEUtz89J7e6jnGYwRTKQw97V3kb52AQ2vxTVLXuP1yKukQ0r7lAAop+o8T0g7jyGRjDPjAX/1X/4M//df/0D9hBlPu6kkE4RDZFIH0Ox0ZVQ47BEYZQJKQrpwatBZj1FWy3QMrsF6tfba4E6gqlzO7fwgAlPrtvFg4xVisSTOzCzgxfor1EY9eP7tv/1fFDVmFvSuaNymsWZA4Lq4WeFfKMwgl8+/bpb5YLgjd3fS4/5qN9o9OImYBRUncPvLL/EXf/mX2N8/lAaQFPDXfHlnIvv6v51myT0QT1PO31BCDBXjDeaPJOJC12SF0DNInhoy5h++NnSz1zWdGMBAZCOSyODb3/oYv/Vbv4G331rTBmN6T9N8Dj3Ujvsx7Pmwt1fHsycv8PPPf4wH975Q4cADlLoH5tDZBs4DiqYBpKeOjN7mLHZRnh1qv6bIPq+inpjRzA2HDQMRdi5UmsJxWsxNmoc/6ZOLc9Z883q6roQ8kAcjGtk1sLO3j8fP2HzvotrqostJO41L3Obb0dCZaY29VrfYoHEODyhq6HhfCsVZfPLJb+Ld976Nq9fex8xcVhuSSQ6I7jAWDej22tjd28ODew/x5MFj6R+jRF/Tccc8qYfDwwNtoOx1e52eqJGcds4vLWB2dhbbz56jV2vA2+/g8YstvDwso6MppxlWWeyEoUpGE3YaMU1HbYMQXcTJmTenfCeuwi3UbHECU9Pc8Zoo9xQQmsVNvdGoo9OqmaaZkVlhLz5YmcWNhTySnKz2hjrIeG9dQIVvijo8otRtshxIQ+aP4uSa2kw24HQBdZpvuqL3JpyCD2SoJlSTVCYWAQzydJBTUc7pYM/4DsXU2bUnxKAJ4mSsg3g+n0EhGUeUBnyOZonFJJtvZYkKqTW5gxp4x1hRWbA09hkMRRtutduizPjpPeCAEnRmP6q3sHVYktGafrrWjaP9c5pv/hwelsYoGKspW1xcxOLisp5DTmFpvJLNFtR4U0vPKW44xGfN2Bjupm9yAJcBQ5aKk7XuNN+iupOpY86OgvLtcOWvFkHk7kNuE36agqX22zVVE/vEJkkCGwVYmFcFHapdurl7eNt/870bMMnnmpMLNtinQczTzTfXQLlcwknJSZawbdGKYO29xuhgM0uaI5kvRF31M5TLa2ARp0KUo7AfKbGZPylLP8rmm19B3Wo8FtdhxEOJ0ysa/vDf0+yK2kcdqG7zTXNHHyff5mTc6vXgmQSs+Y760Bt1fqn5ptv5ucUFxdORjsrJBQ9ZmwrYTL3caOFHn3+JT289QLUP+IJRA4xoWMNUBZqXcNw4JrV2KBfgM+eXcf5qAWP/PgbDfRRn/UjnImi1gjjY9aF8RPonaV9j5HNjnL00QmymgaGHIEgKgekq6gcp7G+caC+98tbb8HvD2N05RpsmZ3E/fJEWOiNS+7pYyF7A8tw1hCN0q+7JGEra+lYDpeoeSpUNtLtlsbKK2TMI+VNqihklSVdyspkOjzextf1SGatfe+87+NbH/wyxSEa3vdk5waPnP8XO3nP4vVFpumu1fXNN7vtk8MlJKmVciWiOaeQqEPgMdfsdDEdsuk7Q6hwI4IwEZ5FNn9WzelLeFT2umJmTZrM3qGFl5SIWF67g+OgEz9fvotHeQbfXQptGdZ0hMpksrr39vvLRt3efYn3jCUYjH5YX1xDypnG0U0Y2k8EHH32MleUrwCiIVrWOvVfruH3zS6w/30CnTuYWzwq/JjrFuXnMLV1AJn8W0TjXpN9iZKl3DgYlfZD/QJQMImqqTWrQ7dTRbdcx6HdwfLSPJw/vYn93SyBQOp1Uw8uzXGe+s1+7xq8Eo0hft4fHahM2UsNOE57JAIkIdfo0saLJEyeqNKEyNpCXFOxQAJFQRBGLYTbVnI6yqeSUS82RFeiagDrGa6Jt8+tYGHc6AttZUL06PMTLXQLcAzWknM7DG4LXT213UNeKm1rIR6CFzygbAGe7EvOIlPOxpobUqaeiQcVIWRpID3V6dAw4WQ4J4JR/iBO7JJaQAFA7X1hjkN4eZxZtkPuwR1NvghHUq/MZUzMKA/wtRpaykpGYH8q77Q7kBs+fSdYMz1pFmnJ67vdqb2fzzQJUOcacjEs+BsSzCaxcPofkTAJHrW0cVLYQSI4RzfjR6TckL5tOmKdNthUb0hAmniZCkSkymZy8S9rtKgY9yj04AV3BueX3cGb5OnlA2N5Zx6vNBzgsvUK7w1hAH+aLM8hEF9EsTQSInD1zFt/5xm9jNn8NoympzTSEpImv5XXz7JOxU6+DYa8rNhbZbXwfrBS49/KeMNKRLApeN37QW6N0dIBS6UjXmpRpTuRJ2zYfIdZrNdSOj7DHuLnxSCZQlH+9ce5nlCwbyJEAULIOxhrMGOWf15/+PLtHJZRrLdUSvmDAfDo6XZ1LZHHQ+I657jLAi9FTIIhytabmm14gYigwQSYeRnF2Dgtv3cCFa+8hVZgTO48/kzR3062zN7AcammBSY925FScQpaOS3j04D42bn2OVOMIcwFG33YQjwaRn5vFXq2Pn73Yxc7Eg3AiiEw6iHxiglRgrMl/owMcN6bY70T0s0VbF9ee15qMKTbfPr1egmTUrBPUZfJKgiw+7iHMWKaD+Giq5571reqKhQWBNrqnzKff3Ud3NMC5ixdUs3762Rf49NZdNJgMwHUw4Ln3/2++3TNaMhbF2breK6eabzGCrSnm/kW2ljVuAdCPdra4iF//9d/AjXcuYnCyCdR3kQrb5NMbisIXjNiwadhRyk130MX21h5uPTnAd/7l/yxw+s/+5N/j6PjAJI9i17lyNNvj1Ow7zLx8LotvfOPruPrWFQFWAu5VP9k6/mof5tY9p3sqm6Q78aanZL5uf2VDCMcXSW7pE4H9x0f06qA/CV3TzQCbzTc/2G+5+eD8e74XasKZOsChows2sUZNZtLIFwsYtFs4frWJAeU6rRaqlSom/QHITYnCh9WFZaycWZGnCgGdQbePSCyFpffeQfLaGlphL4aMUVMN4kGnXkOLnh4ICLyPxGMChRnHyXOIwN6Pf/R3+E//8X9TPcRzSYNqPsecXjvGzA0a3DL+feTHdOyTh4ybvuINsA/OiX087A3Exnp9Vjl+DvymNN3m/n9Qq+DpzjZmC7PIRBJ48uoFekEvPL/7u78zZeSXkC850JnNvFuc8ga9mQj5UJyZkZZGdHNRMazZOY2ouDfbLW5VNrIYD/qkz7h9+w7+6gc/UPPNi+o2Tm4B7t54d1Ll/vrVhtwWkKudMv2uG9nDSRs3V958/p6uvfaebBrOZsDndcxQ/EF89M1v4n/8n34b16+dl3nEa7TdOZAHU6IyfAADKJcH2N87wpPHt3Hr5qcyp+i2q+h1m0LseYxzk6YWkzm1irNQg+t2DjTa4HCRr2Us1+B8ISe3UtXkbL5bNA9oqiBi9A1fM5FJNt9nFhdFP3c3JtGa2PgNBzJS2Ts8wNPnL/BiYwvH1Rq6A+p83UwFxxvcaXRMA29TeDZtXGQ0sKGrM68vnah/7dd+C1/74Hu4cPEdLJ+dkyOimgU1xpAhAWMpSNM9OjrCzc9u4Z/+8VMcHuwiHgtpI6VrM98vi3xOAZrMeJbmw4czKyuiyz788g769SaGvRY2do5wWG1hyGaaJigTM7RS7IjvjZmVlfuOE7jTZLKJM3YNF79NzPleWNTx0ORG72P+rtOAGcvD4uJo3keEnIWhmpTxAEuJsBrvM5EgvH06Mg4VKSbDI8echsWRzGxI3yNNzXECF/Ci/yYABFHR6U6qhpoNUX+ANinLLKvYfJN9QBdPvkdOvJ2180vNNw8B0djsuWLe52wuLe13PMT3Z1Q3mrcx2k9GG0oKoNFPX80cgRVOqdms8e9litRoydlaecw8BKYT1Po9TTJL1PkQ4RybQQ3XNxsqadGcKTSvqxoxBywhlZbO0XSkpPaRz1wikdInTZmIiCpWzGHY6L45bBajZbvGIbY29bzLMEQ3TiCQm5f+uvlW1OGbg+t04/3V5tvdT6zpJnJq4I2aby0dNq/myszDx6W1W4NvKLP5SFhRd7r5dnVVLuLMNUB5CqUZ/FoLRHTAAofVQ30+KYi8FwTwNHELBNREs2Dj6+LzT+8HFtCkeVN73KOBk9OsEGA00NGnfYcFtEX8Oc03aeVO1JiYNzQB8lncHGnwXL9e0s6DEURjpJhSvzfAeDDBXCGNdy6dw9nFeaQScTOi0j03J17JPcZT1FtdfHbnIX5y6yGOG4wWscaFQNDEM8ZY4EZAxmya9A76CMVCWL2cxdLFKaLpI+RmR0hkAiiXgL3NCNqViEzfOKUJekZYWgUyyy0M/FX4gkkUs++gc5LD0/s7yKSL+NZ3PlFW+MsXL9VQR5NB+MOM/DvCcNhBIlBEMbOGaCSL/4+v9wyyLD3Pw56bc+p7b+fcPT15dmZ3NmGxRFguBZIIBCHSBCVZsmzaf1W2HCja5i+7HMo/pCoFyjQLBAQGkDAMIUcRu8Dm3cl5Oqebc46u5/nOmRnALA+qa3YaHe495zvf977vk0BTFS8/PBpSFkp53HtwFbsHV9EdVJGML2IqtYZOt4l2p6qf7/GEkcke4eBwG+VSBcvzp3Dp4ocRjTCGc4xaI4/dgxsyl/S5E8hk9pDJ3YPHx0M5iHKJzX5DUiU6krscYQQDCSG0bHyoAQ8EaUhjtJbNBnPieUbTXbUqWnY0RMSQlOS2hoZsWsgQaLWr8AW4moYolhil1cbc7DxOrJ+Roczh8X0UilkZ1M3NrKNdHaBaaOLpi8/gQy9/FIFAAtVSE/VKGUfbm7j5/nXsbR6hXaVkyjDAqJOlW3owOgOXJ2HYa1aRRvkG91kTexdAOBpTQsf0VBqpdNzKFaeJTxeVcgHXr76Hu7duSGs7kYiaJsiqOyT8sKiMLNZJjyT1V/u5HPXZfI8xaDcx7LcQ9AIRSzNtmB3GOE17ITWmRIZ9RlPKZ4WMNe6F2ses2kD7hEIo+GwYhgj3QwejZ1ptoYPFVh33jw+wncmg1TFxofyaEfNJnD4Mxx7Jy4imssHgmcr7Ki012UdiRbF5HYA9HvXaESavWGwqIqFyBebz6zdGbSz0+H3cX/Xccign86eBGnbGXsY9PplZkf1BSjJ9DRi7JASfrtt0o+f3kt5KgIC0047VAHZ6aHXpVM39bCD2lHSbHFo4HRby7ZFUjENmpjxIakSEL+DD9NIs4jMx1EdFFOqH8MaHcEfGaHSqit0cMj+a60cHFxuTAUJhBxITEfh9DnQ7DTiGfqRiZ7Ay9wJSCRqz1XDn/tu4v/kBKvVD6b+9fidi8RBW5pdweulD8A0WcbRbwezMAp6++EsYj0Jie/B+iz7rchrPlXZbDQD3kEatomsSicaseFtjPMkahSwCDVddHIZzYMB6b19yA3ZovH5cE7zmRJ4pwSOCVy3kcPf6NdQKBSzPLwi91R5rffBsU/NP01MadDLthfe520W91UG2VMJxnqkkHbEb3JIgGl0zz1ojKwggHvLB73GaPHpvAJlcXgMUGiFHwgHpwmm4lpxMI33iAs4/+yKi6VkjeSD4YdXt1ImbiC2i95TGkcJr5FW8RkS/Nx8+wIO3X4fn4CGmnCP40Uck6MbMdBrVrgM/e3CA64xVI8qY8CEVdyIZcoLJLaXqAMelHg7rAcNGVF6yGYork5rMGD6XYn8aw1uy8ChpmohFEA5Qw04zWkbjsfnmALOia8j9hEbJjLFamJ1FOV/A9dvXVZtefPoysoUK/u/v/hg3947hCoXh6Hcf0c6fHIrbfYtt22rYtOZD57u1B8jjlnWy20SlEaBiTTMe0DcqiGcuP49PfurXERyW0c7cRcRNDxYaI3JgFVD9wCEhfRDqzTpu3b6POwdtvPrb/4XkiH/15f8TxVJBxr7c7/725lsdjO4zGbqXLl6Q+z7XktpkGhH/nJHcz0vt7HrnSSmenShl92r2tTFfQ127of5TokFwrVwsC8VXZJjVe/G/uRezLyToycESByV8/giq0Q2d+wlfNzXilJCOuH6jYQwaTeRvP0DnOId6roBivoBqrwU/DTiZujS3iNXVVXkDsfnms8jme+6p8wieXUXTzxqQEadM9xmhlMuiUarA5wkhkgirrlDzHaIPiR+RSBB37l7HF//4f8H+/p7WoU31J9jBn8+ztU/iOSnmIw96HUqGGLxAV/wxInGa0lEKk5KcgMi3DQ4bHyJWdvRLIqvKje3cMTaPj7AytyQN+L3dLbQCLjj+8A//cHx4eGgmyJYrpn2TDAXC0jFa8V+8wMz6NsWWVYD+guGafQONTal50VIRM0rK48adO3fxzW9+Cw8ebmlztxe6pi6WXZa9iAySZJqtJ5vyJxeSEBELIbf1EvbCYXEfpjuw1TByQXDTJMJLCiGzky9ffh7/8B99HmfOnUIw4BLqa6j0ZsOQHc5giGabkzsX6o0hymXSkI5w/YO38LOf/A32du5JJ8iDVRQNGnGRasLJ4iMFshlkyGzMMK5VcDCibGlxAXNpItzGdIf0Jm40XLiM+mIzRYdA5iGurixhcoJuhMaZXu7MiswgRaqJTD6Lew8f4t7WNg6O8yaLmRQ4KnyJdvOeWs23Paywm29qJUThldaVxYMXL7/8Kj7+yqdkwLZ2akU5eIwHMS6gpA9ZDbiHNv3A4VEB3/32d/G973wb+dwRQpy+u11iE3BqR60gMzW5uTs9Hpw4uSE63M0PrmLQ7KBUzSNTKKPeGmLEiDiyCsYDTWzdDhZ5UuKaTdJcUUsTbBBe4xJox1DZbt5BUVFJ2WWT7SXN0Gq6bco0v8d8jvEYzBHvw9WuI+0YYpZIAnW+/a4cFnlwaeqqrHFusg65IVLvzQxuQ+c3tBzSf1nU9xkxo6bd6Lz5rTUWAmze5FHAzFcz8WbzzaeHTTrvBuPi2Ig/Qr5ZcErqPFKu7VQ8gnQirDgYv8egOTShMJFPZuBkN98qQonkqDA0TadcyGnOR1dQom/9Psq1GjLVmgzYOkRC2NAxXkTZ85ZpnUWx4TVkocvD06AqpCy6kUxyv0gjHOIENIkozZjY2IXpuBy2NF3m/tl6OL5WTX9tRobcT2mQaKimZtjnEprDe6bDyjI8U46lGvDHrp5PRo892pueRL6FohMZIsJupy1I6yBKEunnQnZt9ooVdWRPjs3rZfPNItysByNDN4wSY1zC5jsnN1AyZDTuEf3buPJr7xub6D3mebPpZqwYqbeMeePfpA7TYZPNN+9dqVhSNm+bOcBdQx3k95kBiIlootESmyDjWkoDoZahi9r59SxunDy8iI4bmQyb74DHj1CYzQR1omy6BphMRHD+5CrWFog6kNHikW5PqRJy/+2iQQO0Ug1XH27jxvYhqm1eDzPQlZcBVzP9FRjfODYJDdTC8omYXvbh0sshzK5X4QowrquLVsuDYWseo2YCuaMCjg9yCI5iWN9IIbFSRcO5S/0LFmafhaM3g90HJSRi87j87EuIhH0oFI9Qb5aV1d3ultEdVuF0jeBzRhDwpOH3poRqtLt1oRqUQzBDdO9gC1dv/Qjl+hbCwRRmps7IvKlYOtSQYiKRkuaeETeD3hgT0XksLZxFLMqzcYRqLYNybQf+QAjNmhu3b91EobSNUNiDNB3YHV5ksxmhauHQBMLBJIIBeh8wl9RIQVZXFrC2tqS1fOPmDbx/5X1UaxXpNWnySPDT52MeL12cafTJgUYQ0TCL8Aia3RoOMvtqWJcX1zA1NY9C8RiZ7I6a8OQE0fQ5dOoDTIRSePmlj2N59aR0xoeHR9jdfIDdh/dQyhbRqYzQb4zRbZuIrOHYBW8gAn8wBac78ig5w6x7m/FmmSOqiQthemoW6yfWMDs3jUCA64FrqyLk++oH78roidKrcIiO54zik73xIzojhzxklpWKRSOxoMEqzRH5/PX43NThcwwUs8SBttGLmuEjB+r8fg5k9IwoWcRnxXEZMyib+WLSL56MojR1yaDTw6Bl4voOygVsFY5QbjXE4OKiHrso3SADhINLDpZMYgGRbTZRcicnSYcMJrNLqPn2exyKWyICqGbLohpz6Kbn18efy8Ec6eJjFYBkwYnSL4o6I3y6cA9GmPS4ERYKNILT74Y7GpSW3k82gvZMorEmboz7BZ9ZNd8doq891Qq2MSflbPSCEErpMLUbP6fm29IsM9WFjTkb3GgyjlAygpGXA+USHKEunOEBumih1W3L88BQ1ckmcsEXYE66Az4f9/++mAjT6ZNYnXsBPndaZrx3H1zFUeY+BsMGPF4nfAH68ziRSPgRD6YxGbyAk/OvIhpYUUoAvUQoJzSSMjNw4X1mTcCGgIN17svVclFNAtM26Dmi3mU01J7G90OmJCU0Oo8dDpnq7u3s6FziPZXnkNiB9NxxYNDrCHW7+cEH2N/cFEDC5ti4qz/WyfF3S/dMUIAU/05XqHWpXpdTfr5cQ5uu92Qw+DxCxttN03yHfG4lTpDNQJlElOZVbh+OaZbV70sywqguL5tkj9G7Tm1cwKUXf0m0czIaGFOgCmdMt3zW70YjTLovZScGVDFNG88zmkvee/N1NG6+j2ivibjfhXTMg5lEFMORC1f2ininXEVz3IMv4cNUOoBUzIthZ4B8vo3DQhdHdZ/R4Hqoy2Xm/dDEoolBqU8Y1ogGah5Rz1PxqBB2NuYuGQCbSFwBU62malR+LY3Bzp46jZnJKRwc7WFndwvJiSRS03N488ptfP1Hr6EhK/Ofb0R/sdk0vBcbnDONtn12cx+RXw6fOw5npFWmxwqfC0OJn11YxW/83d/F6bkA2pn7cA9qeu6JVnPoxZ/PAV9nwHjKEt6/dgvFfhwf+ex/iqNsBv/+r/4E5VpFg0Bb+mL//Zh2bu4VkeTnnn0OzzzztGjT9FMwrZZBvu3ax0axfxH5ftx8G/TbrlMeI93GS4IfNATln1wuh8OjQ9QZ/6t9yPILIGtiPEaupCcaAAAgAElEQVQ4GEJ6Mi3vBNYrlBSx9yLzkYNh9lwLCwtqxpvlGiq9ppHZN1poPtzDMFtAPZtHtVLFUYvGpE54eiOszi9jY2MDXrdPw0cyKkITSSTPnYZvYxFt2sbTVTxIaUMfmcN9NEs1ncNsvr1BGscG4Q+y7mTzHUa1WsBXvvzP8dbbP7PYsyYymP4PTLxSlKQGQpQNMWWD55DpA8n6icSjWFtbwfTUJLr05Sgx8YTRxiaNyGbm0jQOHg8eHO1jL5/DicVVODojPDjcRZ0WXb//+78/ph6XWWxTU1OP9Ne29sBufFmg8ybxwGPECtFIaR4tooN9w+3i9tG/lfPOI5Ab7EhTUnL/X3vtp3jjzbcVoUNa5CNqxRPN95M/60lk3W7CHzXolmGRTdew9RsSwYObuw9h6qmtXHD18aKcu3Du3AX8g3/w9/HiixfhDxq9qlIcFUHBC84Hz2hNGy26iQP0CiN9czRoY3/7Pr799W/gzTd+gGY9Z2z/YYojTnv40PKwEhI1pt7IUM65qZPFQypmMpmQ5nkundDhy6ZUESCVqmh7bL452WFESio1gfXVFdHRtYFxMiXtErPxSKlqI1fMy3ji/tY2tnYP5JbKokB4qXLzOPE0GxKLZhb/ms7SwEWfNppeTpqIUJ05fQmf/c3fxeLSCSxvrCI9ldQB1+0wpZoaCX5QsjCGg5NBB3DvzkN86U+/iB/94HtwjofGr2480HulYQQP9DrNSwJ+rG2cQOYoi81bdzFknE0tI/RsMPRg5HKp8ab7MAcWXvgwdrJUN467KpKs5psPiFpW0apNpqffR/1bWFM3sgsScbon07XVNFS2u7a9vgy1yEwTPKMOgu0KIq0agu0uXJ0u+sw9BpuRnq63EO6RQ260pJpLL6e4Bz2p2qS7NNqQ6R3jPVi4mCEMH2w233VmR7KBFyJgosY4dRehTXJwh5pvmq8JkbEKNzmg0yHX7UA6EkSKBzMdfuk/oDgOZpAa12c+E0Sr2QQS7SY9SIUrac+jERrNtvS+NHkpNVsoVKsoVquod1nsGRo2F64x4jHNrzEAMSwRG4kimmQ331ybPChIA5tMTyEeo7s5UY6goojY8Nk6Ib5bFTQWCmx+jxn82Q2ltOzSYhk0gVQjdo6k9mtiSVOnHosr2xfePojMAfG3/Xk0+SY934rkEvqt38H3Z2joBj02VFhjKjdCs2UosI+o7kMOuczEmEXmk4MtTqeFfKv5NqwB3kcWdrxP/F1DmAaenhD84ACPQxG67PLVS8bBzOJwSOwGUrRyRWq+iR5TD9c3DBZroGJfI2qQycBhQgH1hUZKY+4hGSk8M9R8M95O0XjMX2WeuBcO11jap16nj3jEj7Nry1hfWhT1nYUq3wOZIMxLVu54s4f94yKube/isFrH0MH14NNJQRPBscvQVN1MMeCHMnrpezBEfGaMp3/Jg6XzTQxddXSokWash3cJ6Iaxc3cXx7sVLETOY2VpAcPoLhqeTXgiYaSSpzDuR9CqjpBOnsDCwknpEDudCgqFYxwe7yBfPEB3WEEw7EUkPAG/J4WQbwZedwSlUgaFwr7W2tTkkg7ZBzvvo1DaVGOWiC8inZ7FYMAoxwKCQSKONRSLJQR9SZmZRUPz8HqCkrTUmhl0hsd6zg522rhzc1N69XgiKAd3IgTlcgXFQgmRyAQm07PSfrvdjJY0UZgXzlzA2VNncJTdx7e+/TW89e4bGqKwqOEwodslG4J6faPZ97qj8HuYepDUcLlUy2Avu6l7vbRAKVUUucI2CqVjDWcm03OIR6cQ9IZwcvk0zp95Dm5PCHtHu7h5+wPcvX0TrVoZXgd1RT50K2O4xybmhwwYmtUFQkS9adhoNLN8ftkMkgFGp+hev6d7y+Gv1xPD9PSiogeXlucxkY5gMGrh4f3ruPbBOygX80L3wowooxEOPQLEdjEJBjzHeT4yEkkFX4TNBwtyUmb70lR6hm1E/TRc86s4JtVZjBonTZBcCPqI5JKabWLcSNtVMok1xNZ+YNUsGopZjRMjoFr1Jlz9sejG97MH2CocoI+BfDEoYRs4gugNyUCjFMUADxzy8skWQiWTSsOY10tyjNUoBcQIpFs+myCiz0bvztfC9cO9gvImY3DGM5sMRRh5ksOlYS412P7hELNER5knzAaSqFDML21lzOWXoeeQD5+ATmYR99R8k6FH2nOj3UWjQxaNQejZaIsZwL3W5YBfMZBudBmVqgH92PiKWIMKT8gHF5mM9KhxNzEONOGODTDy0gOF69U0dxyUOuGBP8g4NrNP8pxenl/F0vw5eFxJHBzu48HmNeRLRxiNe6BiMBByIRRxIxxyIM5hrvcEIjiNjYWXsbJ4Tmc+X5UGKdb15/Nsx1dKHkRkd8jkgRIq1YpYkawNuI54cUnt5r42pr5/0NPZQmlWk/FfOzsy+eLeSw8DeX8r9Ida9gF6rQbu3biBe7duYpbZxvGocXu24rKEitnGYawHOmQ0dVBtN+Xdka9UhIAzI9pBZiaHTd0OOs2W1m4sFEQiEoDfA+XZU8LJRIgc2VTDoZBHmpXR7IvIOMGGudOXcPH5lxFMTGqgLmBJsgqXahe+B9UF1OxaBnuGMWIGGJlsFnfeeA25996Au1pCPODCfMqH+agfnqELD/MNvFupodBrwRGluzSZCwH06Xau5ruDwwZZVQ5l3LOWIEuLP5/sLYFlHEZbbDyud9ZrpNX7OFyk3IHnlMurrOjERNx4SbgZH9lGqVxCPJbAhbMXEY4GcHS4g3KxhFRqGnu5Cv7yWz/AViYHt4bLj2uAn2u+rSQBUw+aCFMzoLZ8kpTxbJpvVSDUy9OES2CN0xiVhSfwkVc+hU/+0nk4m4cYNPNwjmimyOGB8dahHwTXVKGQwTtXbsGdPo1nf+Xv4cbtG/j+//Ml1Ft00n/cfNsghAEa2W+ZaDX2BE9fvIRnn70st/1+t81GQnU7hypPvk+7gbd7pl8EH4yhrKmzTN9k/a1sdVMLs66iL1g2l0W70TbpDew5BHrQCNajtcZaj99fazbEaiXreGZmRp9vNJqYnZ3F+vo6GsUass0yBvQCa7XR28vAla+gdHiIbD6H2rAjjfe428Pi7CI2Nk6avPFWF0GXB6H0JGJnNxBYX0THY/op7lNkfxzu7aJDkDIxjUDEb5rvAKnnTIBhBGZAkpJvfu1P8dWv/rXxYdGg1/jjNOvM92Z/YQYwzAEnC5GMCm66BNLCkShOnFhV6hTzwDkMluzHjhqTTwCJ704MnE48yBzisFjAyaU1jBo9PDw+QNU3huMP/tkfjHlRT506hfX1Ezr0bRTcbsykEOTGxkm0pslsTC2hvhWZ8YvTGkPRtNAniUCNY7ehWgM7u7v46U/fxLXr19BqtAylw4RePloAv4h+P/nAPPn/sRCWRF36Xisz124upRMkLdptXJVDYfh8AYwGYxUBn/+d38Wrr76EsPJFjSDLYI1sVqmLcYA+FTwsWy3SCSm45+eoTRqpOPnOt76Jr3/1S8geb+ow58TbTFgN6t+noYempcaRU/N4i4ZJzdfs9BTOnDmNmYm4qD/VagX1monCYNG/tLgo1IV0O05b1tfWhH49pvnyZ5tJNovrQqmIw8wRdvb3cW9zB9kCnXP5Wsxm1yNKZ0UY2PeYKCVfF5FWM7QwBzQL58WFE/idz/8jGfFMLsxjfmFGBnGdjhlSBAJOMN6c+zU1RE6vS4X+X33lq/jjP/ojlHIZTWJ5SNGJdXVlWa+dkScJurfPz+HenXvYub+FbqODap9xLUQNvdxO0B8TF+YGJqsfNQn8n8U/NsihHLcNW0FNdyCgIpU6bqLdjAYIhoLGEIzFP5FtobbmxxhHbYMI8L0PXV4Ehh1M9GoINipwNqnRGqDD6KVRR+ikTUVWbBS1nKKIM7vbguTpUD6ie2zPIOUckNgItnTTQJ3IN91Gx3R/tHB8mgJaenVDY6GuxUQ4iW5t5ZNrOER0xTVGIkgtGE1YrOabxTCNUEStNEUmp8VkVrAgIPWS/gKe8UibVrneRLHRFtK9ny+gyEaNVGuY2DI2SXb+ogYC8kk32kF9aIBD5NtnmcGZJpWZhtR8z84uIBSM6dkj7Zz3R7pqNaHGMIRoA9ewdLFkDLDgpBqW0SnKIScqwYLNZ2JhvF5pFnkQchBClKDBjd9yEzfTbmsQYu0HFuBsKmDrj5g3CkQwFFVu9DZiYmJimMhgEH1+Deny/H6ikGXGszTp8inugqZ0vD7SW3PjsCh2ci9uVPUMs9hRnifpYnREFQLnQWdAdKirCW+XH3S6pZma9JdjMUeoieW6JsuAshQ2cDL940evZ96WbX7HBoOFuIfatJ40/S3qU4nA8bpbpkK24SOvAQ8ear49TjdCYR9cHoea+2G3j0TEh1OrS1ienxdbhwiQHZHDIl7BHCzI9o7xwf0HyNSbGDlI+/SavYdnB2m86oWoxTXNN4eSLOYjkwNceMmJtUsjDF2M1mpJ402jM+84jFapi3EnhJX4ZXgdQRw3bsCZrCA+nYLHm0K/xwEijXtmEAimDWLncqiwZMNcKB+h1sjC6R6IgtbrOOAYMeJmUbGCzVZRE/vBwIlmt4FMfgeFwiE6vTYC/giSyUmZCPYGLbg8NQyHNRmQ0QwqHV8TWkfkmQ1xs5NFvbut/fxgp4WD3YoiLdPpOBxOOg5z+EqDJJpKzSthgxRS3kvq+Gl4NTezJoT97v3r+NHffA/bO9tiaIRCXvjDpM8O0GqYYTsdnCcSacRC03CNg3JpLlQPUKofm8zz5JLWbLm2h/6ord8biSYRj01iaXYZp9fPY5rU+vYQ9x7ewHvv/xTZ430hnu6xF+j4EXIlsDi7rMEBl7Y/EBcF0JjLUH7CKCP6nnCATOZWDTWu+SbN8nrodfhshRCLp7C4soy1E6sywsscP8D9O9dQK5cA5XWb1Al7X7VjuFgA8UyicSFp3KQwGskV6xNOgVpwdBsIe4AItaIagtHXmseuab4DomX74PUbh2s14hbjSckj+ngcn0jfC+5RLCaJQI77Y9RaLdw52MVuMQOHWBTcZzwk5Moks9tjQ2mGkmK3UTLFZAMrIsmw32iwCAR9LiGabGLJrKHsh0WgzWIhS4sD0w4jALnnsoGmszfPME7vHS6ZcnK9+MdjzLtdmGF0FuO13EAz4oU/FkXSF4Lf4cKA0g+h3kaCxOaPzT6bbzZ+RL/JzuIewv1VzSvjXKnP5fWHUx4y3HdVYCrxwBhFchgwdDAZIwR4e+h7GnCEOkLAe2hI807/gmGf+nFKALgPMYY2gqWFdZxYPwmfJ4id/R1s7t4WQsV6xSDeZKXQG4dnXASzE2tYnnwZU5GLiPlndbZz8K/6xUBUj5yWNcgdDEVzNhKzMRqNKkqlkj5Pk1WZvvEcw1hyGqLOGvFTIkTUazBE5ugIhWzeOJ13mlxwJnpVjvUOjHpdbN65g6vvvosJRmel4gJ8uFfbpq+qCS1UkbnujWYLxWoFhXIJDUoaBiNLH+2Aw8Pc4Q761HMHg5gggORxwTnuyyFcCSKtgRhq3PYpUYyFA3LN93tdiMQnsPrUizhz6Tl4I3FDO9c5xQbLrSaY8kIxsCyWqo2CKnXF6US+VMK9t9/A8duvYZQ/RtgzxmIqiIWoH/4xcFDp4Eq1reZ7EHIgEHYiGmBDOEa+1EGm0sNRnSZ9Y/iDYUkluFa1Z1jRXbx2Xr9VkyihwA0nkW0rhcBNwGpIMyzWAUGdgcscAMfjyOSyKJUqSCWnsb62CLdzhMzhoaRSe7kyvv/Gu3hwcAy35I6P/zzZS4hdazHBTA1ouatb10WfczEtxkgtyZaVwbOysx3GcwEerG9cwt/73K9gYcKDbuUA7mFHwBMHM0Tu2U/0Bl1kjo/xztV7mDv/UZx64dfw05+9hp989691zlC6YjfPT4KJar6ZmDAY6Zw4dfocnnv2Wa2xEe8huZPqX2yWsJHniWHxKDfceHiZ3kk4v/5tN9+2/FLAkOVBw0EEY8VIOSdoyueKrDjukwQKuPC4Dtl8E9QhYMAhAvcWGiAS1GXON6VZ9De5cP48eo02Dko5dPodopjoH+Xha3RQPjrG9vYWx0GIhSIYdnuYSk1hdW1dAC0ZRmGyJlNphE+uIri+gD5z62kM6fWq9tvf20G/1cZEfAq+IAd8PvjDUTXfNDzzMwUjHMDffP9b+Lf/9t+gXCRgymeur3qNfRuvIYFKPRMC14ymnDU59+dILIb19VXMTE9KIkgTOu7RRrJIFizbWDpVuNB1OrBdyOCwUMDGwgr6jS62M0do0Irif/zv/4dxLp/H2XNnMTk5rRvxCFUiYdDSgHMT5ueNCZOhlanhsaKc7Gb7UdFsTZnM541uq0uzB5uKPhxhb28Pr7/+Gm7cuGmiO6yi0Y7hepJu/giBt1BaU0RbC4m1u6Y3HACZRtRoMtnQ9AQV0iXU6wnB4w4iGksqy+63fus38Ou//ipSkzFj3GQV5Gw+BXbz4OZmafp3dDtECEnVojMgG04ehj385LUf48++8K9x/9Z7eogFxFu9Iac7bMqkx5Cu16Kz8HBjntx4gLXVZVw4exapeEwParNJnV4dBwcHagiXlhYV28S8PRZpGydOaEGzuCTtU/p0C2EnbbRcKuhB4UT0zoNNPNw9RKM3kuFXv8+FxkbKoKj8mxpFFv/8GWTQWaw7IdW87lNTi/jtv/uPcfrUM4gmp6X7ZnxIp8MpNo0WuHmSksNpkbX4nCO8+cab+Bf//F/g6rvvaSN1OQeIhP2YnpwxRjGDPpaWl1RE3bh5E/u7e8Yx2mmm6oaYJ59bg/gK5bYeCv23Mc0yE0i3Gms7X5D5s0RGOH3j5sAJtzGuMhsSRw0urxNDx0DSArfmVJRemAkiVZcBZq23a/A2amjXm8rnblIj121h2DOI8Jjdk4NbL+C1GmNuzGyKeYl570nRo0EbNeHG0MdEdLFGaNFwjUOTIdC1KN8Ot9GectLK1yyjFisWRCi0KEyG9s3fxW095HMhHvbLfC3kJ6XcMvWD0e2xYZT7ojVYsWOpGF1Ck62jUhW7+SL2CyUUaqSZ84A0VCl7Ci5jMNHsLXqW5QyuolUDOtPsi0IuAyKnptJLy6uYnVuwTC9CcuPW+7KGFMaEiMOFntV0G80Q9w7SHjlAYYFkUDBo8phKJUXHZO6v3GCtfE42T2yIqe+THMVusHXN7Wb8ceOtCbfMD407s60pZ0McCof1czkEkDkMjeFcRifIAQ+npixeqrUSWtWanGSJsBGZEuuFMgkiKX63KZr43MkVlPEyXcW6cBgi/anPi2a3KSd0yV2ln6bjOZ1wTdxNKBRAPJ6QuRUpfCym2qR41avot5tq1jmg4RrjEJXZ7aScy5m318VxroT9TAXVek9u+h6/MSnkgNH4INC8yVASiYiHo5wYB8T6CbqdmJ2IYXlxVkkGLLjHlrGkoajx95Ku6cT2UQa3t3aRqzbRJfIIjzwP9JzxsOS9GhkHYDaifLu90RjBRA9nXwji5NMBwNNEq1NEb1ihWwFcYy9cwzDSiRWsTz6DcqaO3ewdxGe8iKbjGDlC8PpC6A85wOjB54nD5eR+bxnQub0ypmPONA2gWp0K8rmMHLznpldw5uRFRKITqNQqOMocIJvbRTZ/pEKJ6DRR2Gg0iFjCg0B4CH+QRnY+9Ht+sIYI+GKmifenpNtu94o4yt9GrVZEIceYLrr0hoSGDUddsPCOhxNYX5rDU6eWMD+Z1J5E+UClXkWDa8sRQmfgQiaTxYOtHWSyRR3+Hh8bEfZ0IxRzHWUVk4qbnoojHplHt+6XsV+9lUGrV4Nz7EHYT2ot5UYtBCJEAzi4AkKBOM6duoSzJy8jHppBuVDDlQ/exp1b76HTqsFJFLfNQUEUF596Hs89/6IxaOyPEI2SKm9o8hpR8QziOU80tdnSeVWqlnGczeLw4BClYlX5772eA8HIBGbmVjA9Ow04mijm91GvFDHoNpVVzGEb2UJsELTVEZVkfJzDgXKpqOECpWTKuGUjqjSAIRy9OvzoIugcwyX2GplTclfQPubnUJWRTH5Sqn1ytuWzTLqnWY8c4prmW8aiQudGGBCN7vWQr1bxcP8AB7kcWiy4FKXjhtMTxGDk1/DKNosz3hcmw5lFmSj0lkcJ90caZdOVnA7lPPfbpGb3OKA3z7+SBLx8ztkkt4wEjpoNUhwl4yNDioPZkaFIj4AZtw8bzNZ2jdFwAsWgD4NgULnn8aBfNEjeoyEbejqcK9+7g7rdfHPox8E3Y6DYhHL/54DQ79F+whqCTBidOxq8Ghq2W8NJD/qUt7loOufCwNlH19GEM9SDN9aHM9DXoHfQZQ1EFLYl7ffs9BrOnH5ahkh7h1vY2ruFSr2gOoTXgMmxLtdQjtjJ+CQ2li7j4olXMD97Bj5XGoOu2VO499KjQ8OLvmnWuI9zKEuqMs8oGcjxfQw6Yq3UqnUNd0lVFvpN/Sh9U4jyc1BBz49+V+BRs042Yl0abCLnjnFHQ3zWdkaG6cTO/ft45yev6TyenIghFDaeQ3wvivuUFM3Qlnn9mTBSLJcV1UhpF5tUmZPxXKI55bAvXTSbea0TDmxpcBdiU+9BpV5Hs0NzK6+Q8VSMUXXmzA7EJnD2pb+Dk+cvYehwqVlyjBlvN4LbY+4lGRlqIq3ayAy/DfORAxXmzN97703svf4DDI+2EHU5MJ9OYDoeghc95Ood3KyMUep30PcN4PAO4HHSYNCLUq2FarePbI3mdBx4BpQawKEaLwjPRtZwXDs8azkI4xNCwzveq0g0omexU2fOuAMBrwejnrnmS0tLOP/URQTDERwcHaFWrmCWEbcTUQ3+SrU67u4e4odvvYuDQgluH9OPfr75NnWMZTTzSIZm6kueZaZKMMxK3mN7kP+oSbVQYn4V6+pIJIVfefUVvPLyc3A0juHp5IB+U+gnXH6MGSPZbmFv/xjv3j7ApY//JqbXnsL3vvMNvPf6j9CjF7rFtOFrMEMjU4Ob9U2GDVmdQSwsbeCZy89gcX4KfjclDE3VfNIlW6CnKmdLQmC/c/lO2e/LTjyymnNjVmwALP7h883aJ5PJ4WDvAHXG6PmDCNL8TIZwJv6UAAtlaHztBA+aMisbaqBFVgmfwZpYvBGcP3dORqO8Z5QZObpddIpl+LpD9Gp13Lp2XbVRPBwRMJGKJrC0sAi/N6B7Eg5GEUml4V+bh3dtViwbkTK9TlSKReyzeR+PEIskEAgFFOMZCEdUM9kpMBxSXbvyDv6P//1/w+2bVxGLBMRqZH1LoMMwQowMW8MKy+SS64Eso0g8jrXVFfkesM7MZXO6To/ZX3x+HPCMXeh7Xdgv5XFwnMHSzKL8LnaOD9HmWcXmmwHrp86cFiIlIT0v/KOMPWPuwYebh59ekHSknIyRDmLyYu3G+ZGp0yPzJU50Df2bNCcWhipmpYPs4969e3jnnXfULMroSrrl1qNpjHIsLVqEbQ72pN5bBbnlrswqjriKMU0gckptGvUzLsU40ceGDfjJU2fxW7/1OXzuc7+G2flJHbBWTJ7llG2MikhZY9EondaAjSbpX8zLZbFJ8zAaW43w3vvv4c++8K/wzk9/KATKzhDn88LGixRGDQOI9OhGWtcLAzgGfZw5vYFnLl5EIhI2dLF+D+VyGffv31cTs7JCtCGCSrmK2ZlZbGycEPWUmxen0lZyGJg63Bn0ZZRDXQnzgTd39nDrwbYKYWp+uj3TeHODN9eJhyjPZJemvKQys/h2ODmZN5t/PD6Fz37mP8bzz/0yAuEJzC1NYyIZQa/LSdwYgaADPj8PIG4YBj0n5TNzfIQvf+nP8Nd/+RVUSjn4vRyAACF/WGuBDy43UR6OzH7nwEFGBdSkCQy1tj/blZodp3FXM8aAlgmXJvOiyDFWxSc9cShiXHapBdG6tfLo9Z5ZOJDe7aUBFK8aByE+Qyni5uToqdjy1usI1ipw1KvaeGr9PtosLjtsumTWrCkXD33So8LUEbIR5bRswEOU9LyRUD0arTGGzGyMJnNdmeCkS/MwHgJt5iGroGKBNMKABaQ1CdWhqIxzszmaQ8NM5tjGk94YC/mRiAQRDrD5NlIJB3MR3R45YNPhl4WzcdgeCT0mwlSq1bDNfNFcHjmr8Wahx3XMotHWhT1JYbI3c8VjWfeBzyWvP49Um04ejdGzYBVzC0uIxZPagEUXt1xNNKiwdGBc9/yo1U2OJCfbnHIn4gm5arNQIatkdm5ORiv8OdTdEiGlNpKFIlEFIhr5fN7kU2pyaUeOGbdTm5Zu6y+5lliI2zQv25CMtFQWYdLzcMDjIX3OiUQyhfhEwqDldO5v11HMZpVfPBy1yR/RtafLskx8GMvnJGXX2BGo6KD8o0PzPiIP5iDrs4tj7rqbsgGiTCM149Rp8+v4vISY4hCOyvBK02c28Y0K+q2G5S9ALZZpvnno2RR03q+jXBFXbm3hMFsRCu0J+EQddjjD0vF3u3WMu11lxKZTIUzPphGNm4k2szbn+L6jdO6mX0NVdEg2WURvaBDVYLICI2Y6XRzly8hXGmh2KbdgIoZRuQqh5NkBFqQ07OtLD0hWSDg5xtlnY1g+F4Qr1MbIUUO7k0O7XRBi43XEsDx/ASuTF5E7piHjA0QnwojEZ+B0x2UedZy/h2azhMnkOsL+OTSbpOQ1tY5ikRl4XHFRdEuVPI6P99Cs1rEwu4Szpy/C4w3i4PgA2fyB3MbL5RL29w5xsH8sozxSX+NJJyLxkajrAV8KPg9NV0yE2vzsClIT8wgGwoor29q/inI5h2qljUqRTAgOHzgsJPLECKcwFqZiOLWUwnLa5DITgWe4YLvXQq07QLneRa05RKPjQrPHRAUvHB5m9DZE0z7ez4s2HJ1wIDUZRtA3g04tpGK01cujUi2iWmzA4/AjFg8jFPXrg34J5VJVNOazpy/h0vkXEfmGn0oAACAASURBVA1MYufBPt594y0c7e9i1O9g0O5j1HdhZfUMfu2Tv4lz55+Sto7nOQshphewqbR1rGrArWEMz3fqo/NkYu3vYX9vD7s7+zg+LqDZHsHtjUmXGo2Tck2zmwa6HHa6TPPNc4T7I9eJ9ngfDVJHeubZTMl9m1EbbAI1iHbAMWjBN2rCz7OVe6jOcNN8i53jcBkvDB+vP80JTYPGIZV8CawIQtVAAhsM/Z3mWKQc3j86xPu376DWZJY846w8cPM58wbR67vFsuAeZDRR9IoxTB42djz3HxXDNKAlNZixSl6as7ERJuuC0WN8HaYJ4F7BYR6lS3yGTN8ythzcDVLPUTXXPimSky4fLgU8mPQ4UHGPkGFmusuNcNCPZMKKyyELq9M1zbdFOa8zD1mNeE8sK3a8SlKh4Zs0lX74Aj6ZsTF60GRY8zwmm9HsjQ42XQQ/KNtyeMTYosZ16G0jORfA4kYanqBb+wQZJbnsIcYDB+ZmljA7tyyK9UFmS0kB1Pyb5oGDBiKHTskpzpy4jI88/0mcXn4RPpoTdlnwmzOVKPpwwEEF99Wh6gEOnTnk55qRWVOAuvCo1kO5UtGQimdQKpXW82jfdw12rOa7Xa+gUa/IsVo0fw7ISgUMe3XFrao+9jCW1IeDzR28+R9+DPewp0aQTSVTPXhWk6HFfZY1Ltc1tbFEFRlbR2mRknHEnjN+ITxEeI3pYM6BOlkhXP80cgv4fJIMVGo1sQ2oZ2W++HQignCIZwfgjybxzKufxekLl1BttiWZ8ZI+TdamL6jseCWWWAlDNuPM1NsmLYCMvYc3PsDdH30b7a07mGDjOz2NVDIGjLooNdvYrQ5RaNdRGjYwcFEL7eHIH7V2B7XBALkqTUOJHnINBaze7nEUrIepCMGAkdkJTR0jGIooVYnXJXd4jOlEAquL8xj3Oijlc0oYOXPuPM49dUnP5fHBPsbdDuLhoPoSMgqv3t/ED998B8V6C27v/3/zrT5CYnfWViYmzM7+fsxWt4EHU3/ZFG3j8cQ90Y3TZ8/jc7/xSSzF3RiVNuEaNmUa7PCG5HbeoonddgZXNvP40K99HtHJRXz1r/4c966/h7HLVLwClCgTfKL3Ub1nxR07yBRZOY2nLl3C7HQSET/3PQ6XbC8nW99uaVysZpprm+zTJ4cOj+pRaw1AGnaaChoEnrXU/t6BBtB8TbFIRHuZmk2nU4xcPmNyOScDZzBAq9syA/tAUJRz/izSzn1uPzZObiCUCCN7fKx0ABpYjjpduHoDkJtw/co1VI4zCPsDCHq8mIonsTA9p/2ZFmbR2AQiySQ8KzPwrs2JBanrjyEy+3s43tmF0+9BJBhGNE7mSRgB1r4RGvwy0taHxMQEioVj/K//8/+E73/nm6ppxJDjHgr2RrxGZqBn6jWeu0aiy2eTNdH62gqmpiblo5PLZS3dvIV80+CZ7GYCtz4Pjqsl7O4eYHZyVgyPrf19KEviD37/n43pUE3TK5pPGMTGxNbYqKLtAsxFrTkQC3I6ZhJmt5BH29HRpkqw4ZGulMW+FQli33RzULNAJHrEyUpGmxCnCCZawRhj2P9mEW3/m1NHUs54sNumADyc9JppRmLnGIsWT8jaoIyOETPAQzh95ix+9RO/ik99+lexvDKnA8LQzQ0Vw9CZTWsxsppvAmicxo1oojJyolEnis/mhZEqDty9ewd//Rf/F/7Dd78u23kzQTc0PKOvth5aPdjmweL1Gg+7HJmp+X7huWeRjkeEgvEPDQ6uX7+uQ3xtbVUUDmrAJ5IpnFhbk+sxD2aDBhvjJtKduXm3mnU134yNOs4R/d7GzlEWtUYLLWVUMxvP0GNFXxMdy0ytbBU/r50O/mEffn8Un/rk7+ITf+e34PKGMTmTRHoyoWEGJ8xB0o2CfHq5YXCRcqMVBwBvvfUO/s2//Nd4/5034XYwwoN0IpMxSQ0PdUpslDh8kX5PBlTm+htmjLlm+tCQh8MW6ge9WlvSzKqY8gkJ5aEUCAXhCwb1b2ZsqgEROkPdjfWDNXQQVcJkEDuYCcz7S4pgB646Ee86PPUyxq26Droup9f8dk7IegM1Gmyqu5wUs/H0ehHkpN6i+rD55pCDmkfqtRmJYOQaRjPDoVG70zM68bEDHZrYcZOlyRx/lyIQDO1Rz5Vl5mU3vro8okzRS8E4nCaY7UrHU5rxcT1TPzYcI+imCZFfjbiRo1Of70bP6USmUMRuJot8vaEscsac2GaJcgK2Dhrp1Sw5if0a5M6uCaF5T6JnywTNmI2x2V5aWsby6jpS6SkZUKkQ4QbHnyfE1GShE50lA4bNJpFu6oU4dKKelXsC9Wd0Tz5x4gSmZ2Z0b3nocTDC92OOSw7HmsqV58HBNS0due0orr3ClgwYp1fjus4CyRxaMljRUICOwWYfEwIug70x4hMpDQBYkLKxpt60XC7i+HAPzVoOJKB6iVJ1B9IKMraFRQ6zY/l76PIZIh2RlDUOG5t1tFsNIc9EukgVf2TwNqBLMGM9DBrBw8ZrxZcQ/eZz32d0TpdaJWNopJg1635o3dON2OtDtdnEnQdbOMyUMHT64ArE4AnMYOydQnMAlKs5RFwdnFxK4eTaFBZmE4jEwmqwwoEwQt6AopFIsyd9XhKXQlHRhoeHGRweZw1l1etFvd1HodpErT1QA8RnVnQuGkGxqHcGpKcEm2/JmBxITHpw5pk4ps844U8O4PeP0WwWUaseYThqwM+iY/oZpOMnkc1vo9x+iHgiiYnEKTSbbmxu3UEmfxse7xDLCxeQjJ3UfcmVbsHl6WAqvYKp1El4vUk020xcaMI5cmIyNYlIKIjjzAG2dx4oWWFyckbsk6PDIxwdZnCwf4hGq4JQeIRE0q3osvGI5oZpob+kqi7MLWNubkXPQCa/jc2dqyiVsygVm6iW6dTK2zIWiymeSCnbm9rNVNiL6VgEcxMTmE5OIOQnhYiZxE00u200e06MPQm4AmnAE0J70EehkkMmf4hcPodOt4ZAZKB1FfbMw4tJ7QuFygHu37+Dg51jBL0RbJw5g+mFKbgY61SpYefhjoYnJ9ZP4fyZSwi4Y7h3cxM3r9xBpVCTtIZnLRMvPv7KJ/GJT3waHKbx7OUaJfLPPxxw83M2XdKYNj2ORSRyyxQOZtxvPtzC7Tv3sL1ziEqtbWj0YT8ScUbXOdDrGAkH93OT4GFJN6TzNM0x5R40JOV+Y2oM09h6qK8etuEdsvnuiYnSF/rNppW+ITxTzPCSdGFmV4cpTwoGJMOhMZLOVHPsWK7Wlg6Sz/9ojGtbD/HGtWtodgfay9xOr55Jh5PonlUwE62yAAAbMOAZZfZyyzRyRCTXjQTZJW6XaOVNymXY7LpYAzjUJInxJcKcqcmMLwiMRt02FaUsie+120fa4cGzoRDSAScKniGOnWO0xw4E3G7FfobDMR2A1MuSVcMmUKi3pfludelZ4sCY9Ek2+WMg6PUiEgnB5XUr/5bNN6+VieKihMIgv/SHGXLfczFyjteNzugjdEYtJKZDuPjcGcytTKM36uHwcBf7+9uSntEzgoMWNrHBMJtjRu6NUaoUUCplNZiIBhI4uXYZH3vp07h09kWE/Ywv4qCHRoMWM4ypIdKyE/2m2zTfc1y1TbVSlpSPDSUzeulSTj+NXC4vRJuyNEa62sCOP8jECPa7XdSrRUWN8espT+N6Y5PPvd7OPnd5KIMKoJwt4L2fvo52tYR0PIRgkN4mfi0o40xP13XKo5ooV2s6u3i2kRFgN9+6xbrHDg2J+MHneTQgYMFBSkDnGdFy/iyPPySPB2qkmZhDdiGH96HEFD70yd/GuUuXkSuVtMZ8rL1oqun2gQw725tWz7Hiei3fEsmSTJb8wcP7uPLDbyN/4wOknCOszU1r+NzuD7RuOJw6KhewWcqiqecqgJDDjVa/j1JvgGzVrdfj9lLuQT8HY/IqiSc9VDysG3iQmqfT7wsgkUwiFk8gm8tje/MhZlIpPP/M01icSqNeLuHWzZuqsS8/9zxm5+dQLRVRLuTkGSGJZqeHN67exOvvX0GzN4KLk9Mn/tiI95N/P25Eja8MBy2m9tFYwBoG2QksP998q28ajBFLJPGrr3wUrzx3FuPKHjzjlpGd+gIY97ti6t25v4+H+S4+9Kv/EdzK+P4CDrbumP3BYnSqBrGQb8PwNRUx9zKPL4ZTZ57G2acuIRTwIEbZp5tyjrYxX7bqmCdrNbuGZka58dcyZmsWmmWBOYZtqh7PYddRx8hlcmLh8RkhoKXndTAwsaZMk7ISc8S+ZapAvyNdPBFy1lbcp7nGuVeScRydSaCSLyKzt49+swkXwY3BECG/H1tbm9i7dgue4RhRXwBzqSnMTc5Ye7wXccbUEoxZnYFvfV73lay9WruBva2HKGey8IfDGhKw9lTjTakxvcqY1e3zqin3esf44he+gD/7d19Ao1IUm4LMEDbfhpVpQGP6cIjpNTZeRzyTIgk232uYnp4SSMpezVxzOyXL/IMk2qHXjUK9jq3tHRmVM1bxwfa2ab5//7/978ZsfDZOnRTybd9wabCtmCLTANl0BKtjk8mSdaMsytmTi1uNkaWXMkidZd1vZQLza9n0KfLIYxp08yBY9DU2NsxLlnbaUNnYjLOw5hSFf/OG6qPdEA2NGxGnm0QdlWHNAxc0LmIsQAgfeulFfOYzv47nnn8WqVRCNC5bLM4HzBzORCetRpy0YduhtMdm1ZiWNRt0XCSNhoe/CwcHe/jW1/8C3/n3X8HRwYF5H0S6OTFRc2flC1p0Mn7eRFp0Me73cGpjHS88/xwWplIqynnd6ED/wQcfaLOlSQEp1JUSqRshrK+tIp02mkYVOWrKLEoz0e92yzTfrRZq9Sa29g5xf3NX5ky1ltnkSS1j7SsvYpk0GSaCpTq2qEdmmuz1hfHqK5/F5z//n8PlCyFI6vhMEuOhWzRINt50RuZ60KBC1OQhgkG3Ns8vfuHf4St//iVUS1lFitAFkk0N3RFJOaeZA+8np9LaJB6zgrU3PG68DWOA8Jm0eh423yZbmk0lG3M14qEAvMGAtK7GbMWipYmubSiFBs1kxqpsr5QLyNfPiLHRqINYvYJApwlnpwb02kZ/SN0ODwjR/IZo9/qod/qotHto80FlZqXbDT+pKtYghPnecivn1IybqbXO+bp4sYla8V4MSK/qG1M2uorzjfcs4zj7YLSSry29juWmLXqQUWD76DhL9FumXEF4SClm8crIm8EY7pEx+nMYHp/yxbPNNnKVCoq1uhpv/m5DfTIbvokdtIxinvBxsAdpNvJtM1/oJsyi0DYbI+1naWkV6ydPSTMrRJeDBYvexgZME8XhUM7P1CXTkZImg3TJ5Drhc08qOfMluWaWl1ek8WMzSsSFgxFq48Ru4HMwHKFcKkm2QXSDjA4b8TaxYHTbNQcPNegy40sltf7MHzPokf4Hxl2U/+bzxOKJGcf8HvoXhCIBGUnS/Cp7vIfC0RZGTD1otVDM5NW8EWGip0QyGcdEgu66EdN8uxjx1lSuPI2kqNMjJVbmjDImIkV9oLUkcx9l2TNqj3FGNOQxRldsVvS1CqbkM2tlt1r6bxnoyCmW8S81ZApVtAduwJ/CyLsABFfhTUyhPaxjItDD+ZUU1uYiiHhJ3zaHPjX13DD47JJGa+fFs4hk033l6g1cv3EbrV4X/lAEncEYuXID1WbPiqezBmiKcSPyT4ohzwQOYknzgyjd6+eimLkAxOcgmjebv2rtGL1BDl5XCPPpZxEMpHGQu43usIDpmUV4XVO4f38fWw/vwOXqYiIZxmR6Qdpv0oBL1QOUa/tqYhKxSUSjc/D5p+BCGD5XCAGvH5VKHvfvX0c+R5O0INKTC0LWeL4wx7tULGPvYBeddgmpSR/iKZ90zK26G7FIEpPpNNbXTmN56YTWzP7hAxxm76NcySKfraDTotM2qW9cBxNIxNMUqui60mWZMVEBtxdx+lSEfQj5nAh6SOEcwekLwOkLo9V3olJvotGuizrfGLbRGrXRG5YwGFUR9EWRDG8gHqSnhhMPN2/j/ffeRe4wj9nJBbz0kY9i7dwpDYseXL+FD956V6gbn6e1lVV4xh5Fiu0+zKBepqRB1pE4cfo0Pv2Z38FTFy8bycyYNHsiVRS8sCgxTvuPZGAW7VHHIM9B7SUcIA5kcvXgwUNcuXYD9x5soVgsaz9OJRNCgbn/cgDKwo6/i4N6xUVZdQGbJ0pLyLwwA3w7S5m+CU44Rx24ejVRz8kuMZRz6hMHap67bM4o4ZGRlgsRojM0eGKuML0wdJYYgzGijvLFIC3d5UWjN8Dbd2/hjevX0ewN4PXQ/IpsIrqR8/EwprQ6W55ovrkejJeEJaOyNGl2803DXg4TGDlFWYtfDsOM3jK1D3OlyQYTOKBB4lj7uA1oiTLMNrjXRwouXA5GMBvyoBoAsu4x6vLE6IpiH09MiCXG/Yb1kprvZht1IuB0+yUzjkNoDRvpLjxGPByW9Idvqtxoot3ivkDPEOPZIKmWnMfIYHEoRogRPaORG3B6VIyPPQPML09jYX0G6QXup5BhZbVSxIMHd5Er5MVmOn/+AqanplGtlnHv3nXs7D0QoLIydxoff+mzePmFTyIaSpp90Yqe5BqhU7EZAJlrpFi34RCxWFTnCTX7BEYI9nCfZ+QQ9bMc0DK/mBsQm++An8ipQ9FppMf2uy1US3mxYBRzV2uY/SGdQK18JMNcrnO5//tC1M/gztWryB1sIx4ko4pxYDSJNfeP0heyNtg4V6p1nSk6v5j5TQ02mVlW8+Mju88CV8gqJA2YTQJROuqMWfNyHfsDYbEw6D0wNRGTSzg9cybmlvGRz3xezfdhJiv03+caK26MzASHm4xAM2gS1dpau08advHsyB8f4f0f/wi77/4MiUEdq5MJ6cnLPTJTukgGnMiWiri6v4+Sy4soAQC+xuEQue4A2RojK2lO51ED7vKQZWLnzTsl3WSdS38DNmy8vmyQ+HWb2zu4d/+umupLZ0/joy88j/nJNG5cu4bbd+5gbn4Bp8+c0fnXbtSU3kKqf65aw4/eeAfv0cRXMYjGCNn+84vN9xP/j3EMFxJuokdN78O+wDAX7Ub2SeTbgCMmi/v8yRP4zVdfxlwYcPboDTKA2+fHeNhHoVAW+6zjTeHyK59Ce+TEF//0j5E73ILTkj3YAJ19P/TM02WHDKMR4AnGcfGZD+Ps+UvodzuI+EdIRigFamg4ZDffNljCf9tDJQIPtrm1XaM9ZhKbvZ0gGD2bstmcpBmUcbFeiUSj+tlkufHsJjDC5ts251adOhpKPsgRJmtBO/aUtRS18nzGE/OTaNLVfGsXQ0af9rsCrlweF4qVEnbe+gCDSgMhjw/zqUnMJGkETtfyEBLJSQRicfjW5uBbnzMsbKcTlVoZh7s7aFWq4OCMNHXuiRzEKE6Q0dORuPGCCocwkYxhe/sBvv61r+IH3/sWioWsorC5b7CfkO7fMqNm3SAAx1oTZB+urq1hbmEOtWpNvZo96DCMcHoxMRbZgbHbpbje7Z1dMTUpv9zZ20eDMcv/zT/9r8e1Wk3NdzAYNggb+fzWwabmTqjjkw24BU2qobbzd20tgVW+2s6OVtyO0JgnQu4NumQm5NKYW4coP8/G3c6X4+9WpIbF/bBpbcpr5AbUbmsSXshndZC3Gk0Z0WiKRwc7FdtDbJw4i//kH/9DPHv5nEbJRBFt6q55acb0yfpLdDw28UQs1fQM6GqolgRk5nP6yw2R2rFSuYjXfvwtfONrf44H9+7KCbPf7+rApEbeGJywMDa0Yb5HHvzSiI4GWFtewnPPXsbq/DQiMpbyYnd3B1evXpWWgs03dUo0luAhvrK6grmZGRUGMkaQRt1sDrzOJseSVOmWNvRsroS7Dx5id/8QBWqWOj0VIixMuNmrOGDBz/suWxgzVBE9V9mLITz9zC/hP/u9f4KJ1CzGjgGmppJwuwLKGPYHHQiHubnRUdtM5xm3Q+o5i+fX/uZ1/NG/+pe4cf09hIIehAJGG8wHl/eZ64/vwxhe2QOdR22QDn1tSNbC5v2j+ZbyrHkt2XiL1mWMjAIRTroCJq9aqKzRFj0aInETI52NgwXSvJk3TLoc0elOA85xF/OdFvy9Fsa9OoZ9FkHmeqmwIsogIz2g2Ruj2Oqh3O5pmsVDgs03t0CuMVLOlYvNr7e09jTf4GHJ1dQkk0ONPSl69AeQLkGvVQIQSwOkh9u8CVMAW5NqaaZIfzZ2PAh43YhHw5iIx4QY0+vAyR271ceo2zcZqxx2OR0otprYrdXRoKkXG2/7WVahOzJ513I1N4jwk5u6uZzGONAuLIVEUVtvNd/8HiLVy8tr2Dh9BvF40nrmrKmu1QTLcVfDs7YKbUZS0BmTyQoyfSnkpbNjFnyaBh6RkApHRkIQ/SblnMW/ImWkvzKNaLFQFALOQp0HICebdEPn3sE1wX2Fry8Rn8DM7IwaarP3mKENUXh+LVF4TqUZwUPNFQ9JDqUS0Qimp1Oie/HgrxUzKGS2UM3uolEqoMbYmHYP/mAQk1MpJOPMlCViap5ZrlciPyyieO1IgeX/b0xfjM6Vv0dmlSMTfyiXWjF0yD7yGsMp23dDjCVjHsP1QrSBd42bvtgJVgrDUbaCfK2PnnsCPe8yorOXsHjuaTjoOTmoIB0YI+HpA82caHNeN9fVCEGfA2G6Hzt5SPX0GnmtODx68+138aMf/wTlWlWF09jtR7HaQq7UQL3VVXPCZ5GII4swmp9wuELqL6U6NOdyOLpYXI1i/qwX8VkHUlNJRBMxNHtZHBeuaw+dm3pW9yZX3DFFWjSFXL6Ew/19IZ+cnnNAwbOMgxWXM4jR0I1yNYtieRPNdg4u6iPj8wgHZuB3J+S6XshncHS4q8FC0B+F18+JPgehRDM5fBjh4GAfe3ub8AaGWNtI6ezb2Syj1x1hanIa6+tnsDh/QsXKcW4X7W4JnV4NtWobAW8SU+l5GUbxfdBUj2wFQ/2lgZXxcGDJx2YrFglhLpHE0uwcEqmECvS9vX3sscBoVaA5UcQDxKgNLaPZKsPnmEA6egbJ8BI6jTauXnkfN6/dkqvyuTNn8dFffhVrZzbQ6zRx85138O7P3kShVsfUzBSW5qdFL85niEhUUSv20WoCwegEPvTyx/Hhl1/VtTbngdECM61BVN+xhXpb+fH2Pq2BHCn2YpaZ+EqmOHDItrm1hStXruLmzduoVOqIyRQzpHNTdMYgBy/GcNBIJ0wByf9mYUjtPjcm24uG6zBIx/BxF+N2Gb5xV4MiPitEi5jMIRosDcZkNMUG2YkIn/9wBPFYEBH6Zfj8clomKs68bO6hbApIxzwqlvHTG1dwY3tTTSbZUkFvWPGXbHYMZZPGshyUsQk0mk1eNDtOkHu4yHjcq/0esZSY/8vmmxnbfKZZIPK55X5IbTZfi0EGzT5sF81202Qz6dhAxkfAU6EwToRDcAbcKAdcKLhGKFLK0+4IYCHzgkNPFsTUfBPNFvLNmLE+KwAXekSsO6QpO5GMx8WqoCFmmeyoNk3xjEkkU0OMeSkHhg6ZdA54r8DhGhFftwxeW/06xs4BwkkfTlyax9rGuhg1ZERs7zyUz82JExtYWzkhRsrt2zexs3sf7XYVkVAcT51+Xqj36bXLHJnquSR6zaGkiQkyaLeOKckgBmI9sW7iPsP9r0Y38XrN0GdjbBpIh6V8oyhUnI0yzQTl7u6l5t2NdquOzPGBAA2ec8ViRe91bX0JrXpBzTl/KWtDlzuAoNeP3fv3sXX3JkKugX4mzyixezi0pyaWw6N6Q8AIr79YdVYkqVJRJJMaK1eea4Wvl/WOZAsjFqF0ViYLmYMYwEMHf58X9G+ZTNDUlIwDB+bWT+Mjn/4dbJy7gCMOgo/24Rr3TTQcOMSlh4JZq3Ydz7X1GCXlfzsVpXT1jTex+dZPEKofYjHqRSwxgdrQo2cqHSSLoIl3tvaQGbsQYqSs1xgCFgcOZGsQUKGqSINjU98TMaVR5HjQ1UCBud2JiaT2XdLia40mrt+8ja3dbX3NXGoCH3/heXz4uWfQbbVw7eo1MXWXV1d0fUbcOxhBGA7jqFDG9157EzcfbsPh5/P7OO7Nrl2e/Ntuqk3muUGYTb342KTPxHKZOkiDNIslZ3oZc/bynKO/wseev4gPXziBIDpiuLI24eCfrLNr9w4wuXoRJ599CcVaE1/+8p8ge7AlRphBT02PYD/rdmPHPYRgoDecwPMf/mWcPXdZa9fn6GBu0g/nuC3/Fpup+ItO5+ZnGh+cJxvzR9dBsjhmqg/UeBdyeeOfQqO7MGNh6R1Dw1bjv8G6iM21ag1r+KqBAeNZ+ZR6KeshyMBkJN5jj8CT1Py0nMzZfHdqNfTaTYEfrX4XlUYVhev30MwV4WWEWyKFyURKA8lAJIaJ1BT80Rh8a/PwUfMtCR9QqBSQPzhAjzXbkIOpns4G9hiMD/X5g0imJzVAICM2nqSkMYzdnU38yR//EX7w/W+rjiNQY7MdBD7pmpleUZp2JX5FsHHyJFbWV7VvPHz40KopTS46v5bPEY08CfB2xkPs0Zeg2cLC4rLkwLlcAY5/+l/+V2M+OKSdywXcapa1GNUIsfl+rOl+1LA+oSPgoWDHDZmLbxo6FZFPTNX4yIvWQsMHagqk8SA6bfQl9os2bZfVfFlRUo8nTmbh8LWp6aKrZ6upwuj46EhREGy6uSlxKsgInolkGr/7+b+PT3zi4/D66bxImrCNbtuGC6TKmtJVj5cxPldToq8f0XKf+m1TACv7djBU883N/4P3f4ZvfO0v8P57b6PZqMr4Q+6DFmGFU1ZFeFkTcE6uWegRNVuZn8Plp5/G6uI04qR2BAJy/bt16xZSSWMOR012sVSRIRl10ovz8yrWiUbJIE4f1HsaUywenGxYWIBzk3+4uYUHm1vYEokYsgAAIABJREFUzxZQtXS9tLJhs8fvl0md4hU4JOAisrSuosj7MLd4Cr/3e/8ET118HsMx9bikA0fQ6bD5pgup5QzfM/QqMhI9HmNydbh/gK/8xV/gG1//qjR96WTI8gywmgyriLI3fq9F2TeWahYH8BFzwoxqbWaFcjjFIuCDYxqwQJgUOY/ZPK3sPTu/mcMQrTNi/swxlM7PTOxlSNJtIog+ZjsteHtt9PsNDHsd0ZBtt3geenQ9F51x7EGlO0S20UZ9QGMuJ3ykjKmWJu2c3o38XsaOGcSFa4AmLLzeNNPiAz3ixjakKZ5pghXJwY3eji+w0gWM7s9aV7zQHFpwk5DZG3PQHYqtYRSUsph9bkXMOLojjCk5oO6fKHO/i0Kjjmy3q0GMgVEsOpJQVovuqAmgKQb+P4eVXM6Zg2r2ByH/nGxbsYT8Hr7PxaVVnDx9FvH4hIlOsw0YZczURJX64Q4LpQAWFxcwNTWtjZ0fXMdsvkl3mpqeFiLGyWupXEalUjF7ictkWbPI4v1ngUVqFN9RPlfA4cEeGrWKiZPoM+6G68QvOhJpgWzUYvG4MkPl3Elaks8vKYzNyKBWh2wB6TGJireaoo3GIwEVaIXDffQaFXSbBTQrGThGLLxoWBaG00t6+EgsFzJzDI2cjJyuGm9eEHoTUA/HA9jW0JvEAdOAk7Zu/ApMM6E7ZlHj7KGbHYVm9msO04ypIX+mCtJ+H41aB8f5NgoNB5qOKByxVcyffglzp86h7xqg3a4g4BgiQi+EehGt0iGcgyoWJn2YTdJRP6h1xd9pnldqTh24efsuvveDH8pIJRyNITE5C384gWyxhvube2bvonOxx4OZuVk89dQzOHfuLOKJqKh4W5uMiMkjHvdgYtoPh78Lf8SH9GwKfXcR25l30B3QHO0pFca9bhMebxTNVhXl2iGikSCmJ2c5y0S7OUQoNCEZ1YgFYqWPeqOKZucIxfIDZAs7QpoC/iRC/klg7JNelnTfiVgakVBCAxY2i1xfHPJ0WtSNVrC1/RD1RgFnzi1ieWkZu1sFbG/vSr7CqDBGd3Gw1qPztrNL6ENeH9SbM2qPZwMP6+P9A/TaNSHzvRHZKD7df2rCuY8TATq5dg7PXLqsSKZCIYfscRb379xG5nAPiXgAU6uTCM/QYbqIWqWGQTuCidAaZlNrqJbqeP/t97Bzf0/v69lnn8bHXvmYhkzFfBb3rr2He3fvoEa354kYEhEPHIMuWtUmqqUOaiVKM/xYXr2Il17+NSwunhCyS9dZDZWVPGghvSM7Ys9s16YZdKshEHLMeDluUty6teUz37uJ7e1tXLt6FQ83d1RE+y3fBTatQuJkPDUyxokO46rLoo9pIKViQXu+ZCkWY4W/z82gx2YZjn5TMg7uo50e9b10la6jRsMvMXnYHQPMqQ75fUhEyRgKIxoMIRL0Ky9ZaDg14cq2dmA/V8Cbt65iK3MIh8cL19gDn4sDHp8peq19zzTfpkkWQ8RgaT8no+Ll4N5MfwUyqbgPqPmWUaKJZOLniFgH6czuM8ZC3DdYX3FdCrHi+TaieZVLFOiIw4ENfxAXgmFMuNxohdwoRL3I9dsocr8cjWWERKNWNoKKmGyz+W4b5Ls/FlW/I2lVX7rLlIZkAXQHXZQbddVBfg8TNKgL5zNNkIGDB6dMvDp8CMdk9wWlUWc8Z3/cxRA9hJI+LF9IY2l1WT5CcmvvdbUvxKIxFPMlvP/eB9jZZjMyRDIRx+LcGi6dewEXz7yA2cllOMY+9AeMf3TB52fDwvVEo0VGLXIYS9r7UI0D//AcoYcA0X7u6bwn4UhIg2LqtxntSqYUacNcS1xHdEXmwIPI/OHhns4SSv/yhbIa5vX1FQx6DcWLyfSWjayTzAkvDre3cOfKe/CNzDBZviEWu4vSKg6aSWGvN9pokv4vMz/jKUCNNc3J+EFJkmoxDU+5h7MZZ8oO4PMYdoZhf5GF4JVrfioWFiNwRIrv2Qt44ROfw8rGKZSrDeztbGLYayJI4zbKAjRYp8eASSqx0W97mMOzg+ulXmvi5gdXsPXOT+Er7WDG20dqIoaOK4BKe4Cwz4thu4O3H2xjt9uXHCEVYBMcQBMeZCp9tHjuEeQgC4VqI4dxa+dZ6xZzrIOZ6WksLC7JFZ3DyN39I1y7eQuFQl7GxFGfGxc21vCxF5/DZHICB/v7Qh4np6ckP+m0mzqXaAC2nyvhOz9+Hbe29+CiTEsmOD//52+jnhuU2yDYNlhjPmcbrv18HWQ3ylxvpg53Sua3OpfGr3z4GazPTGgvoo8FWZCb+3nsF3rYuPQyJpdO4Cifw1f+8ovIHm8boEPNswHD9DrkUWNFpVpmfIFEGi997Ndx7vxzyBxmMOqWsDDtQ8DLBBVbs2n521ipRkayyfdhcr2frOeMv4DZt0m35nlcKJQkx+Dn6BfENcz9gsgwh6tGqmfqeNvXwjT0ZgjB/2ZKDu8LhwasdYh8JyYSSM9MIezzI7u7j1I2pyH0RGoCnUEPuVIBze19NDJ5uLoDTEUT/y9d78EkWXZeB5703mdllvdd7c1MDzAGA5JwJIMiQWppFLGhlVYRu4p19NSP2NjYkCI2NkiJlADQQxTBJYjFEgBhZwAMMIOZ6enu6e6qrqoum5VZ6b3PjXPue1UFEKqIjunprq7MfO++e7/vfMdgKppQvHU0mUYqMw1fLA7P8izcSxlD1R8McXhygJO9PfQadTRk1utQvC1N+0LhKILhGJKplAYhMkbzeyXdTSYj+OpXv4T/+//6t9jdfgL2HpL8WdfN6IfO+1VKRCkZu33nDtYvXZJk9sGDB7o2ZA/bLG9eU/0fzwSHAyflMvaOjzE1M6OBT/7oBI5/87u/NyH6t75xSc03L5rJsaVbs4nDUAzTBRc+05taxk9qsk02po6YC9Nt2znUpk/YiIztqM5pOptJrnPeRHsRXHxEtFCsIHf9bBaUEsTbh7xx8j06OtDD2GK8jZprl6GCTYAXX3wRv/lbv47pbFIHr+xXjCzSOJObS2b9bGNqYqgf6m21IdJF3eTpchLPA4MHJlEh0uud2Hn6GH//hc/pRhbyh9JCsWC2dbrK/R33dTjYD6xiLCYTLM7M4O7dO7i0NKMFwcVOAzIars3NTmsSyPdTqXKS1sX8/BwWFxZEBdGhzgUvnTGbb/N7Gh8wZ5UIPw8lUrt3dnfl1HpSKKJSbymvk823hi5nUndO5Ey2JR9Jblo8VELhKfzqr/0rfPKTv4JgiGZOdGIlnasPX9CJSITN+gSDnqGQ8lxl8819i4XVg3v38Gd/+hm8+/b3kIgaqqAx87KMZag/Jjo6Ye4pjWwsV/MLIIwdocT7ZZv8yXaMk2XRElgAh0U7kRmatK/nSCKRbk1llItumiHNxIn28VtHfYQGPcQwRKLVAHo0wOnIBIR6DxmhaJMdoiPzE4PwU1OUa7VQombeKVwepBKyeBfVnM8Stz1R/ak1d6mIZHPEw1dGbJwmEhlnoytXW64g+itcoBEZU/sziYbKOTZA1tPIgo7Xg1mlpPywYAoEvPA4qP8WN06NK/O8m70OmjR+0R9brA9Nc8zmbyIprJxxCym92Hzbv7fRQf4743ZOKtt51iSNYObnl7Bx5apAMG6Kxo2Wk7WWqHAspjmdXVhYxPz8vKEzsUCUoVpV+wM13myQyZKgxobmfKSamz3GdRZrwcaQGyGNMPhMc0pGNsrx0b4OeBn4MOInyIM/gUQiqWkHzWDYvPOwSKXSmj5Rz0NKohDUWNSYG/F+8iCZjOBzT9BpVCSnaJfL8DFL2M271jNNh+XQ2Rn2VEg5LFo41zw/PwtBIslE/2nM42aWJHVmWpXmGvJ5kEM9jXKsBDtrw9JaUFFnG7NI3mKKA8kaKF0gQ4hu+syTb7ZQrnZRqftQH8bQdkUQX7yCy3c/jGhmGq1BS5Qx8kj8fJF+B9WTPdTzW5iNDHFlIYyl6bhYFdwD9fwSyBpPkCsU8A9f+zoeP9kSXXBmYQXXbt+F0xvG2/ce4t1793U9SQF74QMfwMc+/nGsra/D5XZo+lQslDRhIY1u2G+h3qqg0qqiPeyg0jlCob4Ff9iN+bnrMvsJhcgUqaPa2oYv0kY8EcdkFMBk6JXZ2uz0VQQDUU2lSZ2rVsuAi/r/FvaPHuLJ07cV0+ZwhOD3J5BKzGA2u4hEdAoBX0TXndFINrOGjJ4eJSbVMk6LOaSSEVzeuIZ2a4jHmw9xWjoS9dXvp48FG3AXmi0agxXV6IUCKUXElIon2NneUbE/IRA95LlgmC6BICf2dI2eYCo9hVvPv4xUdlq6cU6ESVndfLKJ48N9JBPUcK8gEBui1jpQEkevEYZjFEI8kkSn2Ufu2Sml4/D4PFhcnMfNa9cRC0VROT3B9tZ9HJ0eYRwMyoxm1KmjViyg3+oyZ1GGoj5vAleuvIpbtz6iSDLGTppzmmW0MTc14KYxURVwf2Gv4B5PaRR/BUMEl+jBYRxkB/0uqpUSDvcP8GRzE/sHh8bVXxMUUw+IfcPIFvqgkAEnl3K/ZBo0wCNwL602zbE8bvmAMCBq2Cxj3K3DxdcZT1BtdnBaaaLZ7snYj8CK0rfJFFHjSm2tA5EgkyL8CPp9cpcmgMloObqKE3Sv9/rYPNzB1v6O1jwTMmhk53QxitGcKUbvbmBM0ueVVW6h+aIuij7qNCkIPjeCvB6U1VFiNxjKbJMFIjcpTr65b5DNREq85CeaypnYI8X2CcTndeLP8yDidWPJH8AtTxDzIycmARdqmTBKPgcKbDJrdWNK6verNqBZIqfenGAyaowGiZQfMROa9yEWDCEZi6qw7A15drTR6zL+LyCGBiendvPNaSrB41afRpec1gYFWNIsrt1vwuN3YfnKAuavJDBET+dOdnoOiXha9+Fwfx/37r2Dw4N9TCYD1RipRBqXV29r8r22cAXpRFaU9mqNbLQhIlECzF6tP03k3NTge8V641CERT/XRyxqJtrca/iLsWgEIVhXUfteKRtNOL+MUVsAHo8DxcIJTnJHajZI2d/fP0axXMG161cRCvnQqpZ1r1k7swlmFGYxd4j3334TzlbZck03rEKubZOtTso/ZZR90c5bFzTfmoCr+SZj0xj/GvabOdzZeAc8Tq0beoiINco4UbdXjI1YmIkcLji9IazdfB53P/bzmF1ekdTiYG8X3UZFYBMLMzIV5CUi1/rzZo8/k8+czR6gaeXW+0/w7N5bcJf2kJg0kAgyC92PjsMDfyiGTrmOHzzZwn67CQeNBOmOT6d9lxul5lBsS+ZcDyZOdPsEZ+h/EhbbjAMsyiTJatvYuKqpd6FcxdbOHvYPjxXR6Rr3EfF5cGVpHi/fvY2ZdFIAHJmD/Bm8Z51OS+dSMBLFo90DfOnrr2OvUILbT5+Zi1pGU99frGfsab9pnszEUvFexnjImn7aRmbGF8b+92qUdT7zLB7Dyc/mc+GV52/gJ164gSB6cI47aA9GeHpQxsA7hZVrL8ITjmPn2Ra+8Pm/QqWcMzIe9R5WI/wj2u0JGVjjCWLTs/jwxz+Jq9dfRO4wh17jBDNpJyIBkiLM57JrB9sszvQzrBTPm+/zgamRBXFP7PdHqFZoMEhX/7b23Gg4arFLuuoJ7Kk3r7nd29lAgcaXlq8ShyJKDbBc0F0UekVopJdCIhZHvVTCaS6nBBg+RHwmK7UKas/20WA2e3eITDCKVCSOMKfemWmkM1n440m4FqcxmY1rrTNabHP7EQ6ebmPI2FenA9MzCzLso8wxEDLTb0685anh88HFSXrAi4XFGZzk9vHv/u3/gW989SsIElAUM9bo1zWQ455NQIvD4+EI07PzePlDr2BleRk7O7u4f/++hhy2v5kBNiR2EruGw49Ku4XN/T14An5k0lk0yfQj7ZxFIGnnpPFpXG5lZ6pJtuhetubbXnQXm++LB+7Fxtle4PwzHXSkaYg3f/4lGq+FSgktsHTi9qRbdAYr3sig4GxgDDWe38PvZ7FNfefR0SE6rZYOKZNjOJJu71d/7Vfwz//Frxr3RjVMhmZuaCPUdRsnVFb5ymHmCa0geYPWkzKMkROD/hiNFhEOFrYudNo90SiJOpaLeXzja1/G33zus9jauq8LL5MXflohWoyY4PebHGEhRtJRDjE7lcYLd5/H9UuLSMRiotxtb29jb28PK8vMSJ7VZ240OjLqmMlm1JCThsuFYsxkbNr50EJZWRAN9NAQiWczkjvO4SkdZw+PkWOxS3diUvQJPBhOs+b0RIBVWLmcmgByM5w4Anjp5Y/hX/6L/wFrq4v63DTcabf64OWIxOhgzYOMkRoTOQP7/MZllmuIsUqf//wX8Nm/+GM0qzlDkwoE9RmkzaapAQ0PRmMh+IpmEfPCAkfOTNeMyzeBGzErNLE30xEWILx2PGxlc6dJvinkDODBB8FsqnIOt6kyQrrG8I4HSI0HiA968DWbGLH5JoNB9EFDKRo6OMkeoE2GQX8MNzPfx0C+00G+21Fet5+TWL4G6emW5ptwkZgVyok0Oaf8O2q+ub4mLrfJayXAJHTYaMzFPrElHFZzZRsY6vywzMRkNmaWq7QmooNTJ0Z0XEaJ5iBhgcd4M+ke+VxyOqQpkLmushtStSinAiuC73xDPz+kLHMyKyPXpkCKknrm9cCN2q+M70sbl5FMZwTQtNtdNd4sokkJp8EVzShWV9eEhIdDEU0t5QrbISqa1obNa0KDHBo00tFWejo/NdeUPTDPPS6KKNcS1zv3BRav21ubePz4oV6L75PIPIspvmYmk5UJBtc5m3CuE/45KXFqCotFAYR0BifIRzS406gpemvSb2LQrsDLAlRRRtxPSAmkWyg1/S5t1nQYNRuyuRfc0wg4cN/lxIHGg9QhKYnwjIFgUHDlw4qyayPZRqojsI3rS0Uai/zxmZ8BX8e4+0N7gE3rL9VqOG1M0OhPoT2ZxjgyhZWbt7F+47Ya5o7AJkMh5vPHQ3bQqaO09wjj0jbW017cWp9GJmUMxtg88L/cm8gweu/+A7z9zj2Uak2EokncuvsSVjauo1RtYGtrR+ZgNNO5cvWadHqhaFj3nu+vQTlMgzFEQ0VcDYYdNQD50imePnuEp88eotaoIhiIYSoTRyLtwdhdgTtaQXbJg2DUjVq9Jx33peWXsDh3C263iX7iGmq26iro6RXQ7Tbw4P3v4L0Hb6NcbcDrD2NqagFTqTm4HQEZLfPQ7XSbapIypKuFk4hGE4hGImg2apqyxKMpyW62d99HqXqEQDCCbGYFiURG95qOqs/2HqFcLsLtDos1Ua2cKiqLQBzvX78z1LSezy5VE16PQ+v41q3nsbxxBYf5YxSKx4gn4wyfQq3awrA/RDQSRiYbR7Wxi9zpNoJs7t3TaNZbouq6HR5lIZMG3xv1de3QoU5miHG3i2r7FKV+FQj4tdYJHp0cHKFVa+rf8tlKJGexvvISluafRyScwoSxXZT2WPsMWTR6ngImplLNthhsBiTkalZMITOXPW4EQgSZgmqqxqM+2s0GqnRCP9zH1vZTExnUZAFtaI7c2whQy6+AryOZCPX5FWlwucb18+l5webb7UOALKhuA/1mWRpL5lcXqg3UuzT10pNhTZWMNMNgr9R3OyT5oA+/m87a1AqGyYrhJNQvNNkfiaDWruH+w3uiiXsc3OuYY+9Tsc7YQFPjmAhWUfKtBl+6YNUtptagjjzAyS0p24wm7A2MuZzbNN+cJHdpotjrwe9mk05QxtLlkt6qKAtzBjotejLp3yz654Ih3HAHsTrmVN+NVjqEUtiL034PhXJFHjE8d4nmMVuaE+8a47NaHTQ7QzSZwEFHbA+ZLlFdCwLOg2FfJlr9Hp3a/QItCBGz+WazS74Xz35OsHheEqyh1pUxaDVKJSIB3HrhOpavZVBpnWIwGWJ+fhnxWFZZuW+/9V083XyoT+cPUH4zQSgQw9LMNVxduasmfHGWLECfxXyqqRbjmc/raYP5XC/+UEgQJs8A6lyZ7EFgluuX/iH8LHQ/5qSb8h9OUAnSMaOePyfCvGwfE1uOFElIZ+NoLIGtp89wUjjFzdu35bszaDfQ4/SbxXworHqsWsrj8TtvoV84OmN42ubA9CFiY00wlCBGg+cg4yJJP+ef2c23puCUPJLPZgYaMgF00DzVgViAQJSZ8rvYYLg9ytcmG4usCX8kiY07H8T1Vz+OzNyC1ufJ8QGa5VNlhFN6w5rPjuO05ZzKl6dxLK/LaIh2o45Oq429vSPsPXqISfkY/nZJDaV02+E4gskZlI+LePR0C/l2BSMPa2KfzkO4Hah1J9onnW6/oihp6sfmm8AZ2QR8xnhexxIJLC6vij2xf1zAcb6EVrur+EH3sIt0JIRrqwu4dWUdyVhEUgXm1BOs58/q97tizxAA+s7b7+Hbb91Dsz+B00czVdMvXOxJLjbgdl9jddQC08gss9SyBgS3OpeLP8dm/BmmDpkuZvDHZ2x9cQYff+U5rM/G4Rq1UW62sV/oIjZ7HbHpdYwcbvzgre/g9W99CT16CwkQNI3wRTDEsFLHYPPNWn1qaRk/8fFPYnXjBfl5DFp5JCNdRAKc2BjfG7sB/+F+zEyqTGNuhiumtjR7Nf8rA9tGU0MP1l8yK/N4JQ9h3cn+hdc6HmPj6xDDUP/Q8gxQncNkNUqE6EvD4R0Bekvmw/OBbuOJOFlpA1SpKe8yuq+i2rXZaqBFBnOhCFdniCl/GMlQVMaq6elZJDNZBBJJuBamMZyOCQhu16q4//57OHz6FK7BAIFoBEurNBCPaZ3zuWSqDwdc9O4gM8Lnj8HhHiMWj8DtHOJTn/r3+Oyf/IkkQBFKnjBWXcK9wW6+KZdgzZyZnsHLL7+M2ZkZPH78GI8ePdJZct67mj6K+5csyp30VxrjWTGHcrWO6VTWyF1/73d/d8KNh1FjpF+ykNNCNHdGmlH91qIt2LQMlefSqJ2Rg3/sDbdvPm/Axcw6idktmhabPPvm6wNY1Cr737D5tikxapo08DO6LdtJ7+DgACcnOfQ6bTPNhBPt7hDJVAb/y//6P+MnP/IBbWSk2ohi6KVG6Tx3WVmH0m5QH2YQLB7uLi+znCWzkZN3uUIqhgc+P01LjBupj019t4MfvPV9/PmffQpvfu81mXaxaDbUMBYtnEr3TB4yNS8eDwbKvOwJWX7uzi28+Nw1JGMxLW5RE0+OsXFpXQYkpNK325zotZCZSsm4IMzG1YoiURi8g4g4NWf8r6Hdi+bK6JdBXw/UwXEOzw4O8ewwh+NCGZVGS9MBPeCq/vnvWT0RUWW2ZwjBSAz9oRszMyv4V//9v8bLL38QgSA3VxfaTV4D5s5Sy+NEu2myxBmr6AuoBBE9isZN333jbfy7//N/x7s/eE2HYTwe0wNCSjGN18wUjffUyBjO/AQM+GjYCJaUQc207cLN4kPaZza1LIbocGvpczhlsMz/tHZtPS1pe1pnbKZJCh4jiCGyowGi7QYcLdLYSF/pG/O0PjXbEw6FlF/Kh2nU7cMlkbYD5X4fuW4breFEsWUemc+ZyYeaXItdYBojI5kgukbDEjmg021+AtN8O7jW+I5+pPnmxEMu3OYQEXIp5oMx3ZPum8WYVf2eATLUQVOzTvaF8sXNYW62aBkZmGgb/gRR6a1ge4NHWZR0S+6h+3AOCJiM9XM9ldGDWnICoqScgs7MY+3ShjZQHk6cthBd5RSRE2Cakc0vLGhNk4qYTKRV2HDz49QpnkpqE6fhGtHYcrWKZquJSDiq68imnEU56YU8iFk48Pu43ukAnjs6wIP33kU+n9PBZhzHo2fNdzKZhtvjUxHH65pKTYm6x72Qk2+a8pDRwHs56LQx4rrotnC88wjxkBvL81kVPXQSHdBEUVnqpOZS0qAj1aDiRLYnYzXdpXJZz6l5BuJGF+gwjsYmv51giQFFDPWM2lpbVsKGbSA9KPXtikLiGhD13zjJaiLOCUp/IGolHeRLrTaK/QBaowU0x7OIzK3i+geeQ2Z2Rp9V3gZDyimGmFB7roIf6JSOUd16F3O+EW6vJZGOG01sMOhDLMJ4HuPXUG/U8ejJlswdq40uFlYv49K123B4/Cqi+Hm5pxLkNTR++jEZs6huq4ceG9EB998mxpOB6Lf0j6nWy9jceoy3f/Amnu3sKkHC7RvD5e8hlHYiuxzE9FIADs9ApkeXVl+QPrnTqSMUjCHoT0ra0Gie6rUZdZjP7+Pd+9/H7iF/nsmsTiUZRebTnskGnM9/p9OUEdPiwhoub9zA4vwier02CvmcMoIJhpaqx2i0S0jEM5ibZWRnRs6urVYVm9v3sL//DJOxS5NaGrvxXph4PVJLzaSERnsEbbhXLy6u4KVXPgy4R3j/8bv6vlQ6AxcCSERnsDS/qv2z2Sxia+9NFCuHSMTnkYgvKWYtd7Ip46gbGy9iZmYN1XZDZ0lh5wTl3YKaNXfUhba7jx41u04XmqUa8vvH6DQsp9pQCEtLG1iaew7p+DqS8ayaBWZRk47NppgGoBPt/ZRLWIZiVvNJ4IZAJxk4pOVq5ssG2sdmidKUiTJvOdUiG2D32S6OcifSHxtbCg+8SgQxezR3WU69qeHlvlEulfWssunSs8M9fzBClLRhjOS/UK+WRUGsdrq0XxMsSQaQHeNlo5UEco123K3seu6hNJRjs8+iTawUfwCpbAYO11gmdjUyYlRc+mQqxr2crA0xBxWlZ8zmKFljUa4il22laOgGSKDBD7O+HfRasajGNPDwh8JwMCKMwCwnt9TAc191m/2DZwmTM+wpukw0JQ0ageSZbCCIK74QNlw+ZHw+jCJ+FKM+nLomKFaqii/kHqnzuttDu9NT400ztVprgHqHHiBDBIIhpGNxPet0HOf+w/OJ0zFOeE0qyVC1FJvvMQcUPBepwx6wpmD+d1Agc6PbgjvgxeWbl3DzgxvwR2ksOlJ9wbTF46MjbD6hyub7AAAgAElEQVTmHr2jI5qO/IxsZPOdDC9jKXMTd6+/iksrV6VpbnXrosa2W8x99kjHzrxuRqRy0kQgLBQIGtlI10h7SGuXbKFe1V7FppUOzjyPCdDRM4iMFE7LKWMJ+j3IHR2i0ahq2BEIhvHo8Rbyp0Vcu3kb2elZuMeMdjUxTIwgoiSjWSth67230djbtgAT1kTG5NP4/5jpdqc7lHlwnWZ7lvb7rAGnPwnXvppvw4RTsgvGCLgciAe9CAVpOmvqLsoD4qEgPC7jTRObmsXV51/CygsfQnp6DkzGqJQKqJ2ewOMYK2nBDNDMOmVzxIk815yYXuGwzp1G5VQDrZNcEXvbOxhVi5jUC3C2q/C6JggRuI7NoJor4SR3gFqvjBarPienng4EA140hwTcmYPsV8NZb/U08OJklIwBvh7PMDZJkWgC1WYbxXIdLK/5+Se9Fly9Juamknju2iWszs8iEvJpmMUagec59xj2F2SPHZ8W8dXX38CT3SM4fSEG1cFBo1B7DGz51fy4ybcZLlh1ojX9Zs0mqZjlDm4aV9ZA5z4U9oCRh5md3hIP+fCBG2v4qRdvIuZ3Isf11fUis/Ic4CNwO8SXv/S3eP/hW3CMGYVhGBIX35dhElt07gHrRBdmVtfx6sc/iYXl2ygxuaRbRNTfQNhPeew5vf7i5z3rw5ymnzPDx/PoNPVUZF72B2KBsO4hQyYWZTSnkcfxjOfzwzqJQBb7C/6dWUQGXDSNuHEI5/2Vh5PNMlCMMeBX2kdMACAZPwRRuJ82a3XUKyWMKhV0ShU4232kPEGkwjHVZFOz80ikp+CLJeBensFomu+ti3Ihj3v338HR0y2EXS5EOVSZWxItPhAKyTWfQxovhzW+oFiN4UgaHh89aJjI48bn/5+/wp9+6j9i0O0gQZDO6RRoqDQhi5nN/YIeWZFYHDdu3FDt9vjRIw1KZcRsJX8Z+RH3/IkMK3mtRx43it0mnj7bQ9Qf1r7q+N3f+e0Ji4hrnESEwtKdaAFa2mQTY2Wab7votlEVzXJUndu5w5Yb59kiN9Rt3Rk2I1bE2EWzAiFLlrOyrS23m29Ne0g5t03brGZJ7rtWlij1Kiy0957tIX9yok1OMiiC/B0WMhv4nd/9PVy5vqTJJY9e/ls6lbM40ISRC35M52PqlkgvnKDbZZPv1PTWSZto6ttGQKncFE0wGDKUCz5pPETZoD99uo0/++PP4It/9zfodWs6CA2w4DIxQJO+aD5clDwgeBDThZMNy/rqKj7y4dtYmJ1D0BfA080t1KsVXN64jFQyoQ271aFGqyWazcx0Vo7WQv6VIy6FogmIl4bb5FmfxbENh3qtUrGCI1LQ9w+xs3+M40JR0wG5cDuplaIxFc2RGAtBXUcMvmAU4wkBgyB+9Zf/W/zcz34CmZmEFlu3y8LfgWCIjSKjgahlJbjhVPPNKlZGSEEnnjx5pmD7L3/xbxCJBJCdTukgZbPPhosPi5kSDnVv2HiZtWXAINuMwmx6trGERfOzmnEbOJJNnrVJ2s231p0ljeC6dVCr6KBxmvnehBNI91oIN8rot/uiiMksiHnLPTZWpPoZB/s+pxX9PiYDE5XVGAxR7PVQ6w0xdnDT4UbKSf7F7EXrUSCC7fGqiKKJlzBVp8k6pi2JTPNkemjMzFjlGBmIARTYgJupBynsZ1x0RYux8eWfiZ7ONcECkJskp2z6d6ahN/EZepK0YUoTr+bQQgmsDZO6dfvLRnx57Q0Vi69vNfvWHsGimYYuNlJMdsTMzAJW19Y1WSbFj8UGpwyNVkMb+fT0tHwMuNGzbZ3OziA9NaU9iAg6C2w1mZy6uVxoNBsolkpGHy2tmskANtNsTihjaiZFT6/VZT649eQhtp9u6hAl0k4XXDbd6akMYqQxOS36nj+gSSfXH1+vXCnjJH+i68KJFKfczn4b+5v38d6b38b66iKu37gOn4dTFpo9svk2zBldUZ10dIRmlBq1xy1NbTiRoRZJOiQ2mRbXwN5bjSebOcmNiZNJbxiwwee1oKkcCzrlv5uNX/unGCPGW4OTyUGPr0vaXwfF7gSVyRQaoxkM3HNYvvEcrj53DV4/DVE6pAAJbBo4h0Qi1aRwX+u1TzE62cJ62IGVFEUVLMTHiEXDmJ6aknSG2ks6BNcaTeztH2FnZx+DiRuZxVVEp2YApw8OmVgydm+o60H2DJtwOtZTOsCCfci4PVFeyVrya5/lHsEmmOyFb7/+Lbz74D7KdCgmHcznAk2GpxYCiGbcmF3K4vrtW3D6R6jVTpBKzGMue10/9zj/VI0ym02CVUfH+9jd20GpWtHklFF4sWhaTQTG/PQD1KonSlS4feMlPH/nFTXi/T6diss4ODjCabGA4YQMooaakoA/jZnpdWQzi2oKjnO72Nx6iGqliHa7pmbTMJJIQyVryIFYNIBwMIx2k/Rj4NrVO7h8ZQN7R0/EqJpNLyIaTMLrCWNudhkrS5ek4y6Vcsid7qLbbyHg5xQvin6/hUo1p0IpFZ+BzxfWs8+JXrVQRWHvRDFTvrAPffcA5U4VnWYblTzjlAqayMl5PpjAnesfxNL8LQSDGaRTGb3nTrujCCcySmrVhs4cX8AY+nGixzhMnm8Et2zddyhESu55ioIYZZyk9jpyKW7Uy9g/2EOhWJRpljF9NeaZfIZkJyoNIY36gpKelIrMZzZO6JzSjx0TsWlCfpqmuVE6PcHJ8RHajOHjM+S0suYFVBqJjNhV1mCBbCmeN3zOuBdy2s1zgwwlUiU9bL5p9hgK4N133laqCfc6fkYZanJNa/JtJiBcM2q+pZslK8WcYTRjZSFByjAbBg8NnQS28azuyyzEG/QbunaP8UGm/Qr4SDM29Qmvhx2faDxkeJaZfYIeMqlAAOuhCNa8Acx7/AgH/GhE3DgJAOW2SYphMzahfI5xcu0+avUWTusNlFqMHuOZNNbnjnN6JK8eethwd+KEfySAmMCLKNeSoNDReqyJOQswNt5GAUPQyal8cPgdWLuxjLsfuoNYOoxeX22aPgsNDw8OtpT/zeup7GwvEA4lEXRnkAqu4LnLL+Lq2jXtCcMJ118dtXJV+5wvwL3CXmdMQPHrbJEfjBVFy6EGm3Q+d5ScMOaT5lz8Pq63WqWK3NERmvW64sg4WS7mc6rTFpaWZYb3/sNHyOdPJKOamp4V4N2nb4fDofgtOuS3GzUc7Gwhv/kIo14TrjEHRSZJRlIhS9fNustMvpvW5Htgpt99NucDaYRZI/Ba8rzmsUsj+aCHmed28022BhD2+iSbYK08dLgwvbyKjVsvYP76B5HKzsIb8KPbbqJ0cohxr22kHE5zdmpOx4go5ry3Gjq/KN9TRFuthFq1jOLJKQrHxxg06+iWT9GvliRN8jN1JBgBSnV4+m10xi3kex20XfT2WMT87Ax6kyGK+ZLqPF8oiu3cCfbyeRmw8flxko2qgQQBSA863YFkHi5PUADBsFvFqF3B4twM7t66iel0An467SvXnf4tBPpMg0wp5cPtPXz1uz9AtdnVGcL7N7YGAheHgRebXK3sM/q9JeTTmUpDXg6F+BzzXDIn9UUfLA0MWQ8pTYbPOOu+obTsC9NJfOTVF7GxuozSaRHO8DTC02sYOvzIHR/hC3/3X1DMH0jTPrEMG837Mu/UJJ2YOp61psPlxczaNXzoo7+EueUN5dT3WzWEPW3EwgP5+5x9RuH4F3jG6svMBJ97G6fsttTXDD2BWr0h927WJ6yDCIxwWMAv7rViCIaNBtzEPRumnIAlq0/TUy+5EWtBM/nWL/kH8TO4xCBLJVKqV1jPtepVlPN5FI+OMWzUMCQtu9VDwhNEIhzF1FQGs3NLqtU8fP3VeYxmEuj0ujg53sf33/ouCs+eIR2KShueyM7I54H7eDAcUt432TA+Rv8RVIinjYmcmykrEbz15hv46//8FygXC/Aq3JtpDbbZuDUQoQlmt6d67dLGOiLRELa3trD99KlYbKy7xZjQnsMCzuR9qx6kMa1jrL6LZzGvoeN3fvs3JzRUYPPNTYiHiDKqLROlswtnXcCzO3tWkVtO4db/25QGe2GrUKceQtRg29jpXHNh6ylsHfQZxdYyGhDF0kKqpLdkbrY2M/6XB50TnXYLO9u7ODk+EV3Q6TYu3t3eBFev3MVv/Na/wcwc4ykscIBbGrW5foPWyx196FBsGF+LZ2CnTbSShlHUzBHNptOkA+VKW27nzCY1H800mi6/EyeFCj7753+FP/30p1Gt5BAKEtbmXJUNMl/b0Bg4+bbjC0SNHY4RjyXw8gc3cPfObaRjKew82dQNZQxZOGQoQPUW8yHboqlmMxn9ucW6UxGhQ9lCyuzmx3Yi5PXiw9JutFEsleV8/nRnH9t7B8gXS6Lk8cFiY6mpq8MLry+GMLV+bqLknMw58ZFXP4Ff/IWfw+Wriyqo+n3SselsSJrzCO2OKSBZYPl8LLiIsvIQdSGXK+HTn/oMPveXfwmHs4v5BdJ73ajX2vB7Q0glk7penB7y4ZbLPd2lrSxpbhZmGm7iPS5+/SMKkRUWbibEBn07pxY54GExxg3VORZdiXmmGUZ1tarw10qiSQlt5n2nmzW1qNTkWRRumsj0RsZ0jzQpRrTUB0NU6QtA0wxlpBsNvibR1pdtdkFqF3XmpH+T/kVEk/eAkwU2NlznPHiUfW7TDWW0w+tttGAstGS6wr2BRSOfcelwzcRavZvi8jixYMyZZSRieRxI9+jgzzSbxLnGyaYjGfq5YaWcR2xcpG6J9mgxEHh9icSzpjW52tRA+5HNzsucitpmFn5lUq7rdTV4mQwlFEuY5RSBVG0WDjMzyhMWpdzlRq/dklMvp9HcMI0JW1GulqREEZEUGhuJiklBOiG/iN5ywsxntHB8iHfeflMUYB40bA6oCUqmp8T4YdHN10+npzA7O2cYNZ2OkgwYj8SigLEVAc8E3XIOb7/+FWVzXr9xAyuXr0lfyqKGz6zZs6wUAkWGcfrck7FPtWp03jRjo2NsMBxVoyQk2soWF2PBmnbLcI17HlksI1IR+wJ9WFAwb16JBFwpOtxcKorZiHC/YMb7qE+AZ4Jqh823F5XJLJqjFMLpNdx48WXMr81ijA76jFXjpIEUchdnBUBg7JRRUqt5jKlhCdenPIh5hipOmUlMg7q5TFa0WToDh6IhS2s5wNHBETZ39oBgDDPr1+ENxNFpdNT48b7pnLFMOXmfeb/pWs9nnAe2MXxk09gxZmYRWrGPZHj27e+8jiePHqFVb6IvQLKO7rAFZ3CCtatLeOEn7yCzHIHTPZDWOh27hFAwiXqrgN2D+yicPkOf1OTeANVaHfnTEzQ6NR3SpJ8H/Ak96z7fAP1uRW7WL9/9BDZWXxAIOxw3BDQ+2dwS4u70jOGTKdop6vUeVpav4/LGc2rkWcwyMmln9yHqtQL6bDgHlCAN4fAMEU95kJoyjrDNGj9qHBtrpMy78fTpY2TiGdy9/CKi/jS83gBC0YgMW1xWOgP3A3NWG/0mQQ37eWWToaLWZaJTCNrR6IxNKovt7rCDfPUEz/Z28fTxFo7zh+iSneV0YTaxiA/f/TiWF6/D6QnpzJEmsMe1N9L10S9OS8iakJMz2VU1FdH0VDCdLQE/stwcKrg4TeGapea7221ZCQQtFE5PVEgSIGZzT8BNDS2nWYwKshh2bLAEvp0WMGHh7feL9cJrQEdqfnaCa81mDUeHB2irmeBboYGeOf9VHKr5NoUhr7Xfb6IrKQfg++bP5B7NhpyfhRFJzPCdm53F1tMtPHjw0DiwS9phznVbGqKfyem35Xprp8ew6CSwTHYJM1B8nO47PWI+GLcOZiszWo7pGw7QL8yQkLgWoRglSVEuOJ7bgwzTQTEGcCj68UoogkXm5LJY9wYwCruRjwBVN0GKtgF3yf4bTtBr9FCp1pCvNVBs9tHqGR1wJBYV2KFzbDgw6SJ8N3Trd5CJQyaLUyZFAmQmI7R6XU03ScU3uCN1fB6Z3jnDDlx9YRWXnruEOu/P0SH8fg8Wl+b0QY9zh3IC5n7gC/DcY0HrxbgXQGCSwrXlW7hx6YZoqw5OmOsN1MtVs57JfqLHCQtqC/wwDYXRoNIN2wA1AcmOWs02ypWavGHIbCCw02rU8Wx7W4wJekgQ9KtXiloDswvLMgx7/8FDHO/vKnFmam5BpoNkAXD9kcLKApzPfJ1yiifvo5zbhZ81oJgK5j5zTfM8a3Q7qLfoet5U5BuBeIJPhnrO2sIAqyYz3TKadTF33WniCINe6e4DNMCidI9SSzI2AyEsXNrAypVbmLn8PKKJKfgE8I5RKRyh26pqf5U2XFnWhivKPalep09F28RE8TlqN5A/OcbpESUpVYz7XXlDtAoFePtmuudlvOlgiJTbiZEbqLscGMdiWLt8C0sLK4BrgOJhXmaO/ngC72xt4nsPH0jyKP8bh4mO1fMg8zj61TCLnZEOTlSq1N0/QzqVxq3r1+SLRDaI4fDx7CNRk4O6IfLlGt64v4U3H+3KWd1NsJyGfzCGchdrF7tHsXsOUyNa6U2Wk478rujnMCbDzMhKTKNuyRhtIzNNwplIMNbzLVf68RihgBfXrlzF3RfuIuoOIJJdBEJxTVa/9+1v4Ztf/7ISduTbxD1KDazx3DFDETMM4Xrgfud2BzC39jxe/ug/xczSHArFHNq1NoLuPpKxPnzWNPv8s10cnrCusOW6xlmdX6xHeEZwHeRyJ/KHYh1F9qHtkWAbB3JAS4kfnzfS0u0+40ejJuVFwObb2mPt667+0AEE3H6kVP+E5HtUr5ZQOTnB6f4heo0KRo0WHM0ukv4w4uEI0ukMFuaWEA/H4AwF4VbznRRz9HB/G99981soHR5hNj6N+FQWmVnWk26MuZ87HarxmIIUihqmLZlhAf4ctxvZuWkBap/7L5/F5uZDgaA2C5T7h5PrWnLkgWpPsiuv3riCZCqu/eLp5mMBr0ywUtaMhobc0vr6f5Mw7YDD7UGl3sRRPm+G3L/z2781adSbZ803N1SjNzAL1TQsFnJxseOxmmLLwvOsufjR5lsX3WEmiwYN+GEjLfvQudjk299rL3QbUZEuhZFBLN4U4cEJIqNH6hK+s/nm5EmGRno9F+7ceQX/+n/6DSRSEXNBdHBR52zoYcqKdnF6TjSImgaDBPY6LFSoaZsgGPLIkIWAfaXaVYPJOAVpjCZsLp3wBR2o1Tv4m899EX/4h3+Eg4MdkFk5GXU1CSSCbms0DQpEMoCxpOc0kItgPpvCSx94Hkvz86ic5hEJ+XHlyppQPiJvrdZQyBQfjOx0RnQwe/M5n/iaKYH9ZBkWgYk8YYFAV2nmS+YLRezuHeDx1jYOjnIqeuUKGA3IZC5famLiDCIcn4bTE8BwRF2XBzc2buIXfv5ncffuDYSjIctAayytosttGAP0T+CS4/XhOiT9yO8jtauLb37jW/jMH/1HPH5yD/G4D9npNDwur+JLOFWgCUK31xIyywJIpmbSL5u4ufMG+nxT+aFmkJuhsqrN2rWLk4sOjzKnEV2Qev4hBt02QpMR0hjBX6/C22wI1efPEBjDHFui5zRMo257PJEmhBM8TsOpzeoOx2gMRqh0+2jRKIUamAu5kBebb61b6mnZfIsR4dBkhuwDmq+pwVZcAynzHhONJ9drc29J9zElIrXFNN2hoNBQfjT5dpn3LZSdJng/rvlWnjqbb0OJNvFW50Zp59fUMv2yADD7OT07hKw0Anuz5/MowM1qvpmBm5maxezMrJ4BbublakUmholUUo323Ny8UFb2kV4/m/VpoYvU6/B1qAulAQjXQzqd1v1lE08aJDd4Ahg8FPh3bExshoSerR7dgn2iM73+2jfw8OF9NR7JVFLNNzNBeRr0un3dk6XlFayvXdK6abSamnwzGsnl8mpNhvwu5Hcf4953vwavo4/LlzcQTWVEKVZesz46TSINg2NEnXiTGqqKdG2koZL2FIsl9Npy1dZSNpILvjfdXx6SZ4230Y4qo5x7n5Vha5uxGQ24xS6y1ojiBzktH0zQ6DlRbo9QHgRRGaYwdE9h+fILuHr3Awglg+gNGhhyssXJNDPpXQRyJvAMGb3XgKddxIq7hWyoi9GQE96+rjtjO0gD5n5MLS+nRVyYlOGwWHn09CkOS21EpteRnlkxsSTUjdJdmVE79boOM6LTMt4hs8DjVS4vmyrGk/CaUXLDJo57QyDox/HhER49eIjc8aH012UWurlj5EsFNf9X7qzh+VevYHVjBv5gBJ02Cy8/YskQ4Ojg4HAT+4eP5YDOhrTWrCJ/eqwDMZWeRjyehttN+UsHk3EPc9ll3Ln2U5hJX4XbHcRk0ofDOcC33/gW/t8v/h3GGGBuMaPmq9HoIRaZxvzMGtKpaR3Ie/s72Nt7ilazovfbbjUB1wjxOQ+yCyE1V2xGw8EQYpF5eJ1zONqroHFawZ2NO7hz+QOIeBOSArFZUNKH8hSYimBSBghUqv+SbIf/bz2H5M8b9FrPONcJz0g6Pw/GfdQ7NTzefITvff97OCgcwOkjVTSM+fQyXrj6MrLpVbg9IURj0TPPIhrnGCM/gkF8xvrG8EoRXmZnoryETRoZDDV+5nZbwBkbcJ4LzJvgdWi16hiOaT7VRLVclbaQ9Gqzrsy5ZbNb1AiHAqLtFwt5fQae35xokr5KEJXvg4wwAlR7e7uoVEpmbyPYakV1ibFj0eS5n7ExoxeApjky/aQhIwszc025FrkXkVZ89epVMVe+98YbWsNc+2SNyLtGGmjzZeQ4ppAXC0UTYcMEpGSEUzsz/TZu5QROPW4/3KLQM2WF9G42FKxTJpJtCVi18md/lJ5qaitO9SfKe17wBzDn82Pa48G8NyhWSj3hRTPOtIiOGnDFgzmcKghPK1V5NVSYXd8bKnOXYCap3PZ0i80R9wUZh5Expjgdp6b3vIZ83y0Zx5Eh5hc4r/2w70CLLthRF9afm0Ny2Y/D3D4O9hkP6MXG+lUxOlwOr8Bip5vMsiZa3YqubacOBJHGjdUP4PraHWO6FAmg3WiiSekHzaEYBeZ2I0LZnhyWCeAZ6j7XFD8HvRS4rggocM8vV5mUUNdZTX0/JQdbjx+hXDxFMp2Q2zmn2FwL2Zl5xZFuPnks1/CZmVksrKxLVkXggXt2MEgdPOucllhJpb0dbN6n6/lAQLlt98/9m/sar1Wj3RL1nIZktuM5tf98tgz7zfjxsAGXcMLJOFMgGvYjGvYi6HMhRhkPh0g9Tn6BUGoKc2vrWLl8E9n1W3B6AwI2GevYbVZlEmrYrdwXzQDK+LQYSRT9SBTDFwmhP+jiYO8Zjg8OJZOkgKRRPEGNzI9uR/WvLxxCzEOfGyAUiyC7soJwZhr+UNRcHz4DNPNrtOAJBFBst/Ds6FDRuXxdgiYE5mkCSPkhG3+CdEoWcblwXCzh3vvvS2a1tDCHBA0ABfgbAJflDwn6bFCf7B7gu/ce47DcEFOBhhpOOiQw1/yCyZo9TLDrFvP/5+bSBEr4yx5CmoGfxWo78xE6b+gNM9hcQ/pZ8DmUUeqE5plpXLl8GT/x6kcRTc1i7PGj2e3grz/7p3j65H35CqlnFiPLDDvspCQJIq19kDWexxvCytUX8fJP/SIS02nkC8foNvvwu7pIRHsIGe/csy/759i9D38e7zfNO+2EKRmP6rM6cMTJ83AonynukZTcaQ/0+Yy0Qhr9kImBVJqAmaTb9eBFcILPxVnKkAV86O/prj92IBaJIZaI6/8rpSIK+3soHR2j16hh1LSa70AYMTbfiSnMzS4gHorAQcnM8iwmcyntZfvPnuLt976PyvEJMpEUsguL0oYTyGXzTXYGk3aiiTjCsbglkSL4ZJKS6KfS7rTwl3/+J3jjjdfVu+hecnVZXiZE8BQXyNoxmcD1m9cxlU4oqmx766mYYDQW1TNusyzEljD3Qz2s27BdT0slmTY6fue3fnvCjcDQzkOanNpif5sqYFNTLjY59kU2d/lc4P/Df25NuC2Rv/nWc32o+bc2jeMclbrYwNuLxv7vUI23ofOaJsatbG/Szo+PckZ3RZdTCvydfrz8ysfw3/3L/xHBsFcFCb9YIMjMgoeenKdd6HRMzBYnsfQO4QCr2eTBSpoqKT40kXCg0SR1tIdgyGTyqgHycPJLCvYAX/rya/j9//CfsLn1BF7vWIZFzCgkZcw2fdBGZ8c3OWBM0cZjuQzPZKdEr4kGPZidTuPyxirinCi5SFPkw1BTRmUmM6WfacwZjOvlRXTp/PEzoIddyBDlItJEytbxSR7bO3s4YlzBxCEjgux8Bt3eCD94bxP1zgSBSBZufxi9gbgkWMjO4Z/87E/jlVdeQCqd1OKVQRvdCj0sNEi/Nc0DUWC6T6ouVDwc8Gx3F//pD/8I/98X/xb9QUOOoZmpKRXd3IGmppIyRuJmxkPUjlww6KwNAtlaJVv7fN40GgMM6l7/cfNtN+AEFX2k2IuyPIF70EV01Ea424SrVoOXbu9+8zOIaPUHdEk2ABKbZTbhnHPQIM1eS9RnNYdjNd/1bl9TbcPsNpMp+zmx3ahJO+f39OQFwO+l4zqbb/lRGjdbNd9uTb41fVAzz+mk5b5C4Id5pzS1sFIB2PiKTinDOav55qSJ71WT1fNCnNeT0woj+ziffF+ccp81eDZ1SOMMIxWxi0x7tzfUMcZxGZ0y/y2b71RiSrEPvJd0KefkyuX1IjudVUyIaObpKV1L0oqy2ayaCj7DLOA7zaYaToJOjKoQaEXdqmXwRECC4AwPBcW6kNLM6B2fmYjRBbhRK+Pbr30Tr7/+LTFleLikM1Nq1gkK0QSOzTcb78uXr5rJNycTjbqM4ciEYPEWC/lxvP0QW/feQDTgxNzMtNlUaaQnNoJhw9DsqddpaYpCMxE2DLx/LORZ1IZIZSUgJ8oqEWmj2TTNtzFNFEptmUuyuJOMQXF1Bg41SnoAACAASURBVGhRsWCBmmIWkZ5GWYK4isaqpzcYo9gCil0/auMYasMIQskl3P7AT2Dp8mUMnX10B029Xy5ILo+x2/ITGPQwqBeRbBSx7GjA56mhMenAx9iPUEQFQ6ff1aQ9Go0gSiR5AoR9zMid4OAkh6cHRfSdMSSyi5iaYUY7AQdGBY1FHWcWOwFVTrtJ/eU0PZVOGN8GyjzshpG54iZrCS1Oq3OHmpYa3V8XuVwBz3YOcbifw9g9wMatebz0U3cwvzqPFunSPU4P3ZpEuL0jVBsn2NnblnyBRnPl6qkm6MFwRHIEP6m/6Eqvv750BVfWX8Ly7G011EytqNRy+NbrX8WXvvz3cj8PxXyKTeNkwoEAfG4i9nFNcUrFomUQBnS7TVQqRfjCY8xfCSAQc6Beoqu6A4vLCcTCUygceLH58BQhRxjPbdxFNjqHSY97HLW13N/osm2iFAkjS0zl4vNigBmTX+832cCSmFgSJIsmSGSfBZ+SZTDBSSmP/fy+aOjxTAKRQBRRdxyZ8CyC3hSCwbiSAOxph0lppJ+ASdPgs2co1ZyIcz8zk/12sy2wqdUzYAsBG4Fl/R4GA5ouElihgSlZZj3j/t8lEG2KWDatkgyxCSao4/MJ4OHZoil5u2V0dZpcMybVPD/G84FsuC09u2yiWUjbxkU2mG+Ds/y5rH2oHZc8bDyWpp6NPdcfQSEycPyBMG7euq2J4WuvvYaD/T3T8He7eja5L/H92n4ktt7RMKDsSFCT3cw9ggAEG2tGovH/fW56IQQUTcPntk+N58jItsgSJohP4Ng+z+3Ggf+9aGjrmQwx6/Vhms66Hi8WvEGkaHwW86OeCqI1Gep+8Jpy38o3GjgulVGuNdFo0YxzAq/fKxNINtA0gyOYQM096e1cZz1qqfvMUmeyh1N7mZO1WK+r5n0Cj36G100tPuSo7gqNMX81Avd0Fd1BB5OhG+O+E35PHEvzG5ifXhXVfufZJk6Ke5g4e6rvPJMA0qElXFt6Aauz15DNziKWict4sE29NJvwVlMNATWenEzRlM328CAjhQ0lwdNUKikWR9AflPko/UNI+2ZN5nW7cLj3TNTzWDKGgN8tc02ujansPCYuj+758f4e4okE5pfXpBnn/eRQg7UOKdCagjkd6JQKePs738SoVRFdnAU99zTK2WQ4yrzvFrO+O5p60yBYTY3ldi5qv1J7+GyZvc/lGMPvmsjVPBkLIh70qFklcEAD4IHDjfT8snTBq1duIDl/Sd5HfNin0kk4hl206sYvgc23YdDRcNBk1BNo5nNIM2Cep5NxH892trG/d6gzh7F3bZpG7m7B225CfBLWW2QNJlJYXlvD0soaxg6XwA2erTTv5TPB+5GezugXn41yoaAzUykf9EfSe3KIFcDGSRIugqNDYPswj2atikQiZkWlMU3IMDR4VhOIrzaaePf9Tdx7sov2mCa6Gj8qdYi+DP+1ybddKxvfMMv53RpAyg1H9YxhZIpJoXhbfiajrzaNt/Gs1dzBSjggoMb9mHsC2XS/8Iv/DBvXbqvJpoTqr/7iM2hUK6oTaa5rmnXTzJq0GbKZyDCypCsE6HxBbNx8Fa9+9JcQTESRL+TQaw3hdbSRiHQQJuvgh7TtP9IYSxZj/Gx4RnCIkT8pKKqVe/rpaVFAOKfe9MzhWjBsESYceTU04Ofmv+Meb8uKLw5lzNoiI4SsyHPWqW1IJh8MSkXcPiRSKURiYWmti0dH+tUql9CtVDGqtxDzBJCIRKX5nsvMIRaKMKMRWJoBZtNKCzjY28ajrQeonRQQ90eQnpvTOc57RTAnlZkSG5LrjE74TAcIhcis8Epew56IINPfff5z+IevfEngCT2AxJhlTcsGRl5J5n7SkPf69StIJWM4PNjDzlM23z0xgySPtSSylCnw5pJlO2BNx/vn9cpng0Mdx2//5m+dN9/MbxWl4ly0Lw77BU33+UK18RWdJOfIh+Uw/V+jBdvN93mT/uOb74tNt/17c+iY6Q9pmIYy5hKCzs3hJEc9W1eUzx43QG8YP/lTP4df+2f/HP4AD1EW42x2SffllJbFvdFoGWoPaWym+ebP7nZGqNc7AgxiUeoUWDhAhhCkqZGWxIeF98bvNU3oN17/AX7/P3wG9x+9r4a836qgRz4haaCgnh6KIeKX8kCtB1tu3RMiyyM5bcZCPsxlU7h2dQOry/NIp5PSyJAyzuY7O5UxEwQ232du3j8Ce9mooEXhZwHA6Q4psO1WB9UqY5tOUSpVtWh4yCQySZTrLfz9195AodqHNzSFQCSpyTdduROhGD7y4VfxkY98WHQxP+lhlgkYPwsLfxYNRJy4cL0eNpDGSIhmJK12E1/4/Bfw6U/9EY6Pn2mhU1tFlDXgI+2XWgy/MBk+9Fz4NlXQBhdI27cbvosPvT3RYDFmR5X96N9r3anwYeNJZ1sHQqMeIt0qvI0S3J0uAp4APDTUG/bVqLFYNIZ0xhGScVmihlugBg2bunTxHoyk+WZsC+NaVBbbRoUWRGV/FpmMTBxCa4ekErL5JvWLyKl5pbNN3hiwsSHjJIk1k8ZfOlgUWUNzIzZhBJzsvxJ12cSS9S823zpgbFM203zbZnZGAmIbq5kpjom3Mc+azTqwwTHbC8LeE8whTi+Fcwo1C99EjAVPSlpLyiZ4DRhvlEinpOVJifod1OR7fmFRem8WJY0GnzOTE0nohVRxTqikcdZ0z7hpcoPjFMfOAe52O6Jx2+7lbGpp4vXu22/jG1/7Kmq1sjJFp7IZNVq8RzQU4b+ZmZnDEvV9zF2nrnoyNm7ZzbZenzS2/N4mygdbCLoGmo5wU2XOq96LjM5oHtaUZwPNeAgIahpJwygi+8pzNlFgBDvVWHMyJnDFar4tDRUXunT+lveFTU3XAW02RmPCxCn3hPRfFrsO0T0pz2j2hzhpOlEZJlEbxdFzRLC8fhO3P/gKIukk2gMyCHrax8YDs764Btnk0QRmWMkhcXqIbLsAX7QH72wSoVgSrrFT2dKUYzDaRyj3aISon7nAYbFF8sVTHBVKaPcm8AbCQpjTMwuIZZflI0EQlRoqGhxxOsXrRCNHB+PHWnQQpl/ArAplQ38zdONS4UgmXaelooouXlPKGzrNLnafPsP2zg58UTc+9IkXcPcnbiOYCMpZmXTQ03xOdGdOv1j0nJZOkcsfo1orot6s6gxIpMiISGudcuK4NL+C2ak1rC/dwsLCsrw7CsUD3HvvB8r43N3bRrV+qmzgaCQOvz9maKKiARPEbWM4GOtzUIYzHHUQSwGpxRE6/ToKhwMV0KuXIvC5vdh5v4/8wQgL2VXcXLuDqDuBfpOMoqGOTz2HTF4Ys1HqnO2Pmkbz3KOZF/OF3T69D60dC6QRVVOmO8b8jnm7E55fmSBic3E4vC7Uig2MakA2PItoKI1gMIapdEqvKxMwrVUajPV1/wTqia1htH9swu24UoJLTHSgUSgvOKemJiqsIBM4Xu94PKQzkQUdpRk810gdNw0+jZpMNBgLdjbf3I/yuZzOfQLqZoJBx3W+h6G0ftwLaXTHApJngdm3ragu69nSxE+Nu5mG8vfcj3k2iGrOmBw6R/spuyI4FMTN288JQHr9O9/Ge/fe1YRzPCIIYTS93Cf5rAs0ELpxPpgwZrFkHBlTWb5XNd8uggZ9MUaoTaTKm1IRgnL8HJyO+73MdTZTvou0c/tMNHGDNBsjjXeMWY8H2YAfUwEfFt1+zLgCcAZ9qMZ8qAedqPa7ktvRNPaEQHy5oua73eXncBgKt/bascAFAv0sZNloKsZ0NNB9JdWZZ6ief69XlOkeqewDgqPUzit7A51+H87QANNXfPDPVzUg8rni8LmS6NTYUEYxP0vDwBa2d59K7hKNh4wkZ+BCxD2FtexVzKdXkUpnMbu8IKo448HYyHKd2PRzgiWMJiLTgve21+uISkumDVk1nFxx6kagg++L8WsEgth8V0slHB3sKxYvEPCgVavoWcrOLsIbDOMkd4ziSU5nTSo7J+os92TWVKx/OGEnw5F08EGjjh+8/jW0CkcIeikZIMWXTuc9SSToj8HmQcyREfXeQ3Toet8zrucEYTjwEOVVMZUT43bucyIZCyGTCCPmM0ZjlOcQYHQHoljYuIrZ1Q2sXr2OQCyDaqOjs2dhfhbOYQ+1UkFnPutJw4gx8aIaNFjXUd4Oil0aYW93F7vPDgQeRCJBDOplFLYewlWrwE+QDA74kklcfu45LC+vwzl2oFGpo1QuoVyvwuENIJ5KIDszjez8tOSSTj7bjSYc3Jso22OzTc229oemHOn5Z9yDeyPjkM5hVzIZB1396RVhIoVZOwk3Rq3VxVvvPcS997cw8fg1KBElXfFX58Op88GUeV7tX/ZghKwJNsjmgDVDCRqAymdFAzvDFDDeOdaAkXU891Q2YNZ+y3qHRorcA9nsXbvzMn75V34N4VAQX/jbz+G1r39ZABwj2KhVhxgS507kZDCyLhAIYebwcHkCuHrrw/jJT/wKgokITgo5dJtDuNFGPNxBxMXq8cLoTSZxZs+wfmNMIS2QcH9vX30AwVUyMLh/M+7VUNBzplYL0TvBLZ8cUs65PplTb67/eb14Ud6petFiRV5kGtnvZdDtKWaT+4wAlWAAvVpNmu9aMY9WqYxBpY6I04tkLCHJwUx6GmHGFwb8cK7MYZhNaJBzcvgMm7tPUDstIeD0I5xMWvLDMOLRuOQzlC65GSE5lRFwRqNMAmeUPtJ7qNdv4/XXvom//qvPolwq6HmRmSGvuTXRFiN1OFQU7bVrl5FKRJXUweabrBCy3Oxcb5O0NJJxKwFKW/7Ls4x3iKCU4zd//TeU883JdzgStZpvjtgt0yBpQv6xVuLshtqxRDb18eLKtn5/cWL+45rvHy3u7Z99cYpuHzhE7eWqZx10fPhIO5L5Tf7Uar4ZfdODzxfFx3/6F/FLv/Sr8AbYXLIYYfatcS7v9XkReoYaQM2lptiGKk0tEi98tULUnu6XTiQTIT3E9Sbz71jguKV39HgdcjvmJfv2Gw/w+3/4p3jnvfvKbR33W+g16+h32+gN6gIPTEa1mU7xAWPhy0Xv9QRIJIQLI8VJzM9ksLG+ho21VayvrwudKZWLmg5xWqzGnYWyFZ8lwwizY5x9mcPaFEZaAGwaraiLbpuUrDba1FXqgfTAHfThKF/GF778Ok6qAzh8pGpQ9+0zdFO4cOvGNXziEx/HnTt09qXxnJ0vzOaNExjTfHNHF1XOafQ4ZAiwMdvafIzPfPoz+NrXvoJWoyJ01UU0VwdjCvFEWPQwHp4EVzjtM/FXZh2SjnS2UVoUD7uptSffjK8z33vuzC0kUbulQSnpNOxl7MqgjWCzCHezCq8M9EKaQjeadU1QpJ9VA2oaPhNBYSa7anrGjFcZozUYodEbosEDjFRDNmVWgWdQTGMuo2vNCe3EabRdgkxJAafG1m6+zws5IW6caol6bppv5dKr+XYh5PNpKsJCzfCXONHg703BaWjnxgFfJjhEbtW889CynM21QVsmbNZGref+QvN9Eciwp0dn1/eMammQYlGhGU3hckvPG+GkVAYfE1HKaXQTTSSRmc6oSZbRkcuNldV1NblEzbnBM4ebum65ZDIr2GJD2GikMV9ko+lCOp3SAcH1zOdaTS4pgaTwDbpad995/TVFxzADnZsyEWlO1I25IxCLJTE9PaPmm/fGH/AbNJ6Hv9eDdrOK/Sf3UTrcQsDRE1hGpFNumjQPHHNS30CjXpE2etjvip1APwW3lxu6MacS+KaUAdN4GxmNAToM7dysL4H3VhqB0oWsg9TcIssJVVIFY8imdEkOsZUpP1LEUr7jQ2WUQW0YRSgxgzsvvITVy5cxcjnQGzEr3RgnjVgokNVhsTa6vRra+W1kTg+x4mxjaikMRzqoaL1hh5FDA+khFZvX72PU7ao5isRjylSuVHkdyopRcTsn0qzy9afWbiIzvywNPRkOvF9slIgi05mYfgqcZgcDIaysrGE6k9X0eG/vmTVBpnymLeZOrc4GzCdjKLqnkmmwu3OIk0IJs2tT+NDPvIDVGwvwhpyo1SvY2XmCwkkeAX/Ykjf4Ua1VcHC8j5P8IVqdqvaeaHxGrA2/14FMOoNoIIVLqzextLgiec1xbg+PHz+Sxvno+AjP9rfQbjf1njOZWTkj0xyP1OhqtYlh34FkMoNMJoVA0IWRs4SO4wCNZhXV04mmiksrPt3f08MgXKMsljJryEZn4R34MeoYbR6vDYFapm+wA+cU3qZMnhmVWc2fTELFfjHTFBZDxhSGC4ngHJOZfUjNT2HuxjzGQWDv8Agne4x58WMxs4r56SVRDZmTLFMtK9pORqwyhiSYYOjhRs86NnQ/G/BlQoR1PrCBqFq01nwhj93dHdHN02lO1qOSGbBZ5nukkyw/l6QaYrEx4obsAkbUDGWuygZGhlpgtGVAwB+Br2CAjbQLhwcHKNDYyVTIZwCEaVSNAzn3EQJ/NBfjz6JMhXs2i0yehwLIRfd2IRJN4vrtO0hNZfHOvXfx2re+oXOdxkqkktOB3GbkyazNKnAFfFhgqMAO1hq6LpSmMF2Gn2+oBptZ8MOxB0wdMymD1Fo7EKImnVMt/RtjvinGg2V4yXvA53Ei52sHZt0eTPt9SPu9mHf5MOf2I+j1oRf0oRT34NQzQpNO5/UO8qUqTqo11FgLkOLmJL2fMY4+TWnJRuC1j4TCWkNsvpuU03Ta8LJmoGkcmxu3BwNGcE4caHcpvSJ4RYDDi954CEd4gOy6B76Zpl7D75zCwvRV1Cs9HO8fIR6LiGVIynt2dhZRgnyUpDUGKOyX4BsHMZdaRCKZxtL6uoB6yhk0qWUz1+vJmZu3m34a3NcJnLBZ4zo6PjrW51HCRDQKf5CGS25JJ/jsUiJEUzEaYZnP70ZdHiFOM+VOpGXiWS2d6nq4fUE5qAf9BIrMM8DpN4+/aCSETqOBe9/9Bir72whTZmbJDxT92GzKiZ90eZqsSb7RJxjJHPC+GtGxJZdgfBtlHHyGGU0XCbiRToSQjAThnRjZIiPjGKMbTU1j9eotZJdXsbx+GZ5wArVGB5F4EkuLc/IlKedzBsVhk2k6MmPUxtqaUi06UDebOnPdjgn2d3exvbsPp4dGVWGg28Dp00cYnOZAVbZ+9q2bmF1fVxxit9pEr9ZUrVptN+GLxuALB6UNZ/Z3JBDAdDKOMNc6JUjVOoqVGprdASqtNvLFMoqViqkfCa6Nxgj7/Ziezqr5ZoNKpoy01VZb6vQF4AqEce/RFv7+q99QE2/LuSxb/h/TmdjNt5EnasDCcoh1tPS79hdjxMg6s6IEub/aU04y0Lhrs35jxKgMkM3ZruZb0gH+tRuBaBb/5Bc+Kdr8V774eZwc7shtezTxoMctemQMfvl8G/M3AzLwbOWXaPhqvl/FR376lxFJxpArnKBV62EyamrynfByr7Hf97lk8IwObvlQEFDiM/H+w8faq2l6y/vOyTaby9PTU1QqFRkUktXC2ocTcf6e/aKaR03nf9hHwx7S2LW3zfC1Bzdi+LL27Q/0izUtpTaxSATe8Rj10yJq5VN0mFRTbSLo8CAVjyEVTyETn0LA6YWT7+nSArrJsAx1C7kDbB9so1mpwgMf3H4/UvE44nQ5p2Gvz4cgterxGOLJlDwejOFaBC4vhRQmBnpr8xH+5I8/hSdP3teEmr/4AU0Klqkz+Qyz/7p27Yqab3vyzcEBm2ydMwRleMTy8eI6sFnOlm8S7w/ZQ47f+N9+fULEg803D1nW38oEtptvq3n5oQb6wjI2N/WHdcY/3P2Zh/vs6wLt3BQNxgHPRk0uUqcvNt82csDDxzRCNiAwEVp+eHCM0mlJCAQ3fU5kvL4IfuZn/hv8/Cf/KfwhJwJ+r1BEupmzgWG90O3SiMxkL7JxlAmQiyYcPgQDpFeQHsns0xESiQj8QQ+abWrNSFd3Cxk0mmbz0H3/rSf493/453jz7XdlyuZwMA+6h163hU63oqKRCJqe8jENJybS7HIRM/6B1M2Q34mw143ZTEru54y3WV1eQbNZQrNdV/QYFwA3FS5eG20X0nQR9rIm3/akUs2flRlIVN04IpNywamq2axIF9o9LOCL//Ad5GtDDJ00KqAjc1jve9QbiJLy0Y98FB/72CvIZFgMmYaPBQp7buqM5TdlIBKTeac4Iurn+LsOvvX17+IP/uAP8OC9d5jGidHQoOuxaAKJZFS0etLDVGJan5FTQdF9pK0xiJut6b5IldZaUtN/Tse315JNiRmTBjYYIsAM0G4D7loJzm7Tco3lJLQnVI0yB2O6ZjlyemkkwwmnuL1m2jOZKBak1WfjzcJkgBYdjS1toY0yXqQLEtHnGuQ0i268E1LAnA45kp+33+b927RzNd/WNFuGamPGdTgRIi2I71GRUxYoYNHkjVHXCCOacDHyQJiIyYFWEafTxhSmpvk2a/HselkH80WE2J6i/fC6MwWufBDMDzAIq8uNMCfWnB5NnNJmh6MxIYukmKem0pos8NCnbpORSiYqS3i1nIzpHMwN22ZC8Pden8/S0phpLe81JxoEb9hskFbJjZ+HNx8KFuV7z3bx5ve+i4N9Mi6YJeuX4Rs3Yf6eTVwkEkM8ljKvywibKItw43vBfapaKuLJe29i/8k7cA+a0t+J5stizUf9tjHwI1ot6rflSm80RGYKaVNE7etonEKtxAJt1BZYZmtUrYbbTpaw8TUxGwSomMkmn2HpbbnHsQnqMV93jOowitIwiY4jgeXLN3D3xQ8imoqjOzQsIbGU+FpsvAds4mnSRgfkPFr5TSx3Kng+7sPUUhQtNFFr1g3t3+UV/Zm9HLWyLFp8iThG/iiaXerKGCdVQb9xDPewCT9ZOp4QYvNrWL58VUVbo93D0ckJNjef4HD/mXGJ9dKOioWfCyk60qdT6LbbargajZqhitHcq9aQVwSfQa6hZDJGU1GUig0c7Bcwcg1l8HT75ctIzzAusYtc/kB05Eq5ilg8jpWVJSHhZOTk8keaaHd6NQQUXeSXkzOjybzOEK5cuoOV5XU159vbm3hw/4F01yxSdnefChggOMTvicZ5fTvyr6jVGgj4Yrh5/S42Ni5hMGrg3vvfwfbxuxiMO2rMec5nZpyKRksEbyMVuQZX141xfQRXzwtH36mJGTO7uSdRn89AKwPSGINLs24M6Kldl3+nZFij97YjAY1WkqAPC0QfMivTSK4ncFw9EXDhHIQQcU4h4k1iYW4BCwvzmnoKMJIJmsl21VlthS3Y+wWfORlFqeg003pTtAzVVBBQa7VbyFGS8HQLpfKpYp1ookRwl0C6PfkW+6zbPZeHeUh7jOg1q4qEInBk2EPcTzk953Nk9KJONVuFQv7MhdcG8I1Lr/GMkY9DOIxwJKxahBNM7tcEBFUkUrduAWCcpm5cu4mF5VUcHZ/gK1/+exV+XvJLaWhpgehq7BV9aSbg/BzmPln7LlNJJJ3rw+tzIhyhszow7HYx6HFP5t7mNdd3MjTTTj8/E9kOA+1rBHEvSqu4z/OZ4KkU8rqwyIbb50XC68KM24sZlx9RjxeeQBDFqAu5IFAe9VEq1VAolFGqt6TL7tCV3OnS1JsTHzaKvM68plECEozE5P7a7aDVbkvT6yUTjTUjJ3USbbvQ7Ztzm6Ab7w0N2lyRETJrfjgilB2QghjG6tJNDPsTmRaxDojGfFhcXcKduy8im12Siz/j757ce4xqroqILyZPguX1S1hbW1NKAWPnCJJzMyTww3rWH6R54pRFQSfgMdYkj+uBz28ibqZfdKxlcc5GolGt4tGDB6hXypiemdZwpVTIqSZeWtvA1Mycas0WpQwupwBG7u/JeNKwJsiQY60CiN5OtuPjt9/A0eP78Moc07Dl2HCzuSVzgMCjnusBWTBkE/SUhiCJGc90pUBwX2adZ8zWYiEv4hE/AmwcWGfQSJdDJKcLqdkFrF29jdTcAmYWluELx9DujTCVncXC3AwGnYaab0mM5YNgpWnYMic+s3pOW0qdGA662N/ZxXEuLypvNB7BuNdE7ukj1A/2kQqFcPX6TSzduEZKJ5qVFobNDv5/ut77ybL0PA97bs75dk7TMz05bU7YgAyQFChCLP9gu1xy2aRIAqSr/Ceoii7LdllmQSRFAiApygZIkCWRAkASYRfYHLBhdifn6Z7O6eYcXc/zntPds4C6qnd3Zrtv3z7nO9/3vu+TihtbMislw41U6XKrjkavrWQEmnQemZ1BmqkknQ5u313ElRu3scOGvdrE2k4BrX4fo2NEyaNKFxlLRhVFyoQN4VZiv9IUlzT+HhCKY+bICWwUq/iz//CXWF1dluxMgz9n6HiwLzlYL4pGvnctHAmekhAcJqDrvaLz1fUgMl8s93VES3byrfX3ir91Umec4bnHF5VrPlHe+3dvwcd4MQwFvtDMj72NkZv3ZcNsvhVP6MgE6AB/+vyz+NRn/wXiuRQ2d7ZQLXYw6FWRiteRDdrA3oCmB/XYbjXuSpHouXD16jXtgYzSoykZgQfuX0tLS/rdOMCyYWRcsjuuNTJIuH/uN9Q2EHRlPG5dKCms04+4eyAlZmTJePqWgd1kjFm7hZDfhxA9kOjfQLCyXsOw1kIYPhmuZRMZjCRzCHv8CKSTCJ2YQyMZlaHu9sYqljeXNezyI6haOqOIsbRqR26crOsICqTUfCfUfNO8lDUl/WpYO5WK2/jL//DnePXVn+oacvjoNt88Y9kz8Yzi0O/UyRPIZhKqJel4vtd8854raozsTI88MViX89nnXsG1yBqdTBfP7331d4dEP5lbRsTJfJStMLdFYMW4NcV22Lo6bbenlo7UoeX+ovGScoPdL3YM1/ZQSC1QMwFwF/beQX6QsuVM0qWLPJBPx+KxWrbmu7BTEO2OiADdI2kUw+b7S7/6ZSQyljnX7dKdlOWbWULTAk6UXAAAIABJREFU1MSmfYw94f+3piESoyMykXIfSsWGzD1IWUqmI1osLOoZMUbaGE2vAiFDDS9cuINvfPPbePud9xHnRkEXRlFRO+h1amq+2YhTI8CGk66I3Mj5Gmxex0ayODw3Lsr5SDqO0WwW+VxOUTTFwqaiwKiJpT5bZmCOO6JcGnm/DjTfdt/syvOGWyNruCn/ThRBxyHXjOz66PS8uL24hh++8i62KqRTBxEMG92Ed6jZaml9PPzQo/jSP/sCTp2c0WSZKAp3H1EQBS5z6mdu28oBFr1uKOf4WNKLna0i/viPvonvfPv/RatZQsDHYpCRKlHE4hFMTU1qGqfG17nfXEfGGjC6j1aio29wN0H9P2eJuvQ/vQOHau4237xYYVIUu034q0UMOD1vNc3RkA70jLsgVT7gFf3VmN5Gb+bvJdd96YlM/ayCpN1DrdtDvWvNt0WmUMawX4C5iIt0SnKaZKQIC5aANgk232yI7VXNcG3f7dymqKIjOs0tUSI23zTD4RuTSdcBfSGjaojI8GAgImGEBIdCTgRT78KabQ6f9iPc3NEJEeF9pon73LrPqHQ9HHbYzXCaTbs3ar5FV4wLaQ6HIsjmWBClpPlmXiI3QhZ5vB7hEHOdTY8USySFFrMQYXRRRl8b32MSiLbtDAl4ePB9EeXgAFF67QafM6JYzHJkM9/TRvnWG6/h1vWrmignktyE03u5ptEYkRc634aRyTCGbETPmXKAGSFDr4RCATcuvodbH72FXm0bcUbqhUPSQ3GKzd2TewM1ozxk3RxyQ98ZLdhSga+0BueZ09qV4Zoh2bzyzpbqDJkO7qr2UOuZVuPtxtDRmMVc0dtMeuAwqEV0K4jaII1iN4lgZhbnnngGx04dU4Z0t8/4IDsoxIjt0eSpJ4pfi1m/rSJ6pSUc7pVxNupFOAbUuxW0B130QwEVDN16B94+4CfNmQaMyTQagSR6vjTgj8PTbaBbWsawsoZAt654Pw4qMmPjQCCM9Z0SltfXsbm1hSY1hDQPYyfK/YPeC8rwjaoooQSE6DX1+SxIQ4EwwsGw4tsoU2Chl8ikFOVR3K2i1mwimY/h9KOHcfTMYcRTMeyWt3D95iWsrC4KpSLzYe7QIbmpEoVcXruJ5bUbaPXK2tMjQR7/QfgGEZw59RiOLpyWE++VKxfxztvvwDNkDFoHGxvrqNWYKx7DwpHjGizVWlW02mZQNztzFC88/wXMzs7izt3L+Icf/WfcXLyEeDKASJTmL21EEwPkspM4euiTSIYPY/XWKto7TaRDOfj6ftEwO722zIUk6xnKZcA2eD2ALmPCeXaVCmFFOweWGrhpmOYMDklx8PgRGY3BmwW2ytvoNL2Yzp5AaJDDzkZVaOSJEwtI0JjQnmqdHm4Z4FJW7Xk3aoaKDGkjncxb6lHZFNWbujeVWhUra6u4d+8Otre35MmQSpLOaIkA3INIdeS+wsaazAo2CtyHEsm4UJhKuYR6tWo/Q3FV9vP2tMkANjc2HcMgRz/p0AaNnm8RORzaUCNM5JsvIHZXwKLSiNi6yA1/Nr0ODh89iYUTp9Qs/eTFH+HihXfhZ5Iwh5uOd4ad9zagcAfAelbF7iEFtg9foIdUOoz5hWnMzU+h22rhyoWbuHt7C70BB4ExJ7miL5Mr5sDLg2RokjsVc87e69ZOpJDzLKFU4ngohnnGAnmGGAkGMcrIMZ8fiXAE1YgPG1FgzdPF8u4u1jc41O+I+soGkGwUDpF4L8lA4e/C5jsuEzq6mg9RpZFZoylWEqUSvPU0A2Q9RgZTp0/mEOUJFg/Z8w4RGfFgciGN1qCJQqGGZq2PeDSjoQQZMoMhmTNRnDx7Go899SxmphcQDsVFYb534y4qmxUEB1HJKUbGxnD02DFRmbm2mE1M00uyv9gc8DqQSsvhKpttrZlKReyZVruJfCYPbyAohJRDVsoIy4UiLn7wgZo6NvYcHGxtrKlgnpqbx/j0rAYqg15LdchusYxSoYh4hIxIDm5YG3FNBeVNQknE+s2ruH/lAuo722Kb0WiUuuomm9EmM9Y5oDMApEEZh/PfOgWkZTYXcq5vMqgSkYDFjInOz6GnDV0p/+DkceLQESycOof8pJlOeegr4g1iemYeE2Ojij7b3VhX3UHNN++YMqytiLcakfTvlmU7lwrbiuxrN9tIZTKIxCKoV0tYopP78jIWZmbx+NNPIc59t9lAr9HGsNXF/Tt3sbm5qVo1CB/qgw7qlBjGYpgcHccYzU4TCXnRvHvxEt545z1sU/bQG6JQ5fCEcU5HEWbiTaOE8UxSr5WgMSKp5mq+jZJdrFQxCMbx2Cc+jb4/hD/42tdw5fKHMrCktI/bHNkjBz8OgjFKbGH9dYCeTfBGMcFiirI2NlmY26PYM+dI85xCm8+NlaNuNoPVRGKu9U3eyjPTy9qFMYky4WNCBQcEjPk1Lwi35+IghyZzlhlNhNyDYDiB84++gOc/+c9FO6f0qlbhuq8jHi4hGzQwxepiA2Lc9+n8gtrfaLJ288YtNdncAym145qnDI9DKt47NtxuXB8ZiBxGEy0n8u366lg9uB8z5ta6bu3NytDdp3jNbd/lnubVvsH+g6aDnWYdQ0qGecbRR4YMJPq0MLM+mpDcNZ/IIkKuVj6N8Ol5VKJBMVG21tewrbOrCQ9jQkmRDzJ6MCZZjGIIo3GEE3ExYhLJFGLxjJpvnjNsvg1s7uJv/uav8F/+7j9p31Mcn274vh8S6zbuKadOnUQqGcXS4l3cuX0LpNHz+RSryW2+PewNea8d2ZcDUksmwbSX3/3K7w055Tp79qwOHKJ4Qr73mm+Tl7rN9z4CbvpXNrCuoYtrwvTAKlcmpU1GrMg084X9pskaRLeR2m/KH2ysbHJsET4uSuQWA3vI986upnXSadIMxB/FF77wZXzpV38dmbxjbtRlgUnzKp6Nlt0tF+ke6VVAo26OrYHgAIlkGOFICM16F9ubBXPlzafQ7raEzpCaTh2WHKfJUPACly4u4pvf+P/w9tvvI5FOimXfpUM299KBGeJ0OzSTsM9eh5RvHlB0XQDSyTDOnzmKh88dw/RoGtlUQhoZUr9YcFAXRqSGBaqab1XNRiWm7lcounMDLOZtvxHS5iK2GnUy+0U+m0g5ossd2otrt+7jxdc/wHZliBZ16N6QDJaouaEWqVHvYGRkHL/0hc/j059+FOl0xIYWPWdux9glNqgaZLiovnw54PX3EIzRbMGPv/tPP8L/9W/+d6ys3EYiRmoxBxDUa0MoJgvVNK+hFpptfA+wKJwp5P5a3Xc35wI/iHzbArNvt0knkBh0EGXjXdhBkyhaixPotvSqIY9PWmpOarmhGLvDhhc0P2l1SQ2z3G2hjcMhau0uqg7qTf03aWNuxriKRKKeKppMF8gihvIImv8xFoO/eEfZsMx8ZJFmBkWkNZvbueW3W5a7FbvSJzJuhxuFFrNthKZPp7OxQ1cnLd2JGzLNN6kxZu7mfq24C45x30HkW1nSB4q9g8i3UVn3n2e3AHanI/z9iXrT5Zi6byKZbHLDsTgijKxwKJlytw9FRctmIcNoFF7beqOJRDyJCU7BZaTjRNDJ4N2YEDwUJNsIBmWswYabwzQW0i41k2t88d4d/OTFH+LSRxdE4eRhziKJOj0iXSw4/f6wdJCjo+M4NH9Yjt4Wm+E1U59WE9c/eg9X33sN3coGIn6LozMKOA9JvveIhlUcLMg1mb8Tn7deR++L+y0LGzr5Hozo6A/MUdOa6/0Gm8+2hkbO3+maOUMuPs6SPtCITShIBy0WY1pb1JIlUe+nUEcCkwvn8PAzzyEzmkGnX4cCVgdGFRZVnayNZhP1Vg8BbwAx/wCe2ipGK2sYq+xiQFd0ymJSCfSSMZSp1S7UEPGFEMtn4R9JohtPoxPMYBjJA6EUKN4JtcrwlJfRLa8BzS142wWho7v1Fta2SyjW6trHuHexieEyJlNAGaFCEOlGHEEiHjan650dPcdHDh3CaD6vAuLazTuKk4km8+gNmmjWa9rP+RxNzOZx/vFzmD1yCJVmAbfvX0G1WUQmm7D7FGVhN4FwxC8X9MXly6i0mEPbVZ62p08dbRznzjyBE8fOIRyK4dKlC3jzzTfQ71G/6zfNeqctrfCh2cNIxDOmY+zVNZQ5evQMHnv0WQ1lLl5+F2+89RMUdjeQzcaRykbg8bflgB6J5DCaP8F5PzYWN+FpepCL5oEuo+8YEUXHXRZlfCZJbaPpp+kaZc6n558mXiafksmnUBg+847uUQi5DdS4EfajfbRDdXSZEZ2YwaGRcxg0k7h9c0W54RMTuT0qN5sY7YscNvn8ujdytZY5jWPU57ByuGZt/6MfCs2cWooYJFpxf2UZd+7eUV53hHTydEooN034+Puwyeb+bW7nJgHjBwfg9AWolMoo7O7o9+bPl6GZM2DmMJKDBlLOyUpwWTvcLxXz1G7rkx8ycUsm9ZxzJ+ffu3/H5ptu43tGbrEk5o+dUvPNxuWNN17Faz/9MbwyrzOzQre2kZTEMUoyargx/PyBAdK5IOYXRnDuoSM498hxxaCuLq/ju995Fa/+9CpaLRp3cd9hTFwfQZ8H4UBId5nItzFlrJh3USb+m9TkZrePgKePc4ksTkbiiA16yIYCyEbC8A8GSPlD8ISDKISAe942rhW3sby1i26HrDivnn2eKopdG5AR2JHpm2K6GL9GGQ9d/YnatiipCSAcsFQSrShO/2m+NwjIOIxNktcXwMA/RGIiiCNnJtEZdBRpRMqo3QdLRiFMxvPh+JlzOHrirLTdvCmF7R3srG7D2w4iHR5HmKaGfo8MM48cXRA6x/XA6DFSu0iJLTPL3OdToUyqMjXa/FheXsba2gpiNI1MZ9FmnGGrpaENDfzu3rqNUMCPQ4cOqfHZ2VoXDGnxRdNi5IUonwM09CvsFuV9wMaeiRaRSEjaag5qeF43NpdRWLyF1ZuMjqW5ExtusiDJHGiq+ZbG26Gd85pSnqE2WMxGQ3a5/pluQ8PPZCwAWkXJ7LXvV245ASFfKILDx0/h6OlzmJidRzyTU0NPrfrs3AJGcma4trO+Jr05gYQ9qZPOeNsTXKkf2SUb66uo18rypOCwmr94qbSLezdvoVUs4/zp01g4toAh2TA0F6MRX6WGe3fuYnVlTXRiopD+eAQd+oh4fUhEyTSLwBsKodnv450PP8T7H14Sc5CGcRwk0H3+xPEFREMBtKplZJIJ7fXMMg+QGdfhUKiNeqWCzd0C4qPT+PSv/Au0+l783//23+LKpQ8Qj4bRU6gfXffd+vHBetjdG7yOG7pb93Bf5NCeQwk2jEozkXbcQEK3H7JG2ZJizIfH6Wcc0MshB1mE2KCDvjck53XR6Wk2SVCEjFQZQprpmr2m6YsJEjjCcvlSxdN5PP7kZ/DkM7+EQDQo5+xGncBVE5HADnJBJoO475HfavKUvf7KGdozmvnu3buSbPDZnp6ewUMPPSQAg8lRrJ1IM+fexbqKqDffJ2VBBDbc/cdYgftMSddB3a29eYa7jbjtUUbf5+3gMIr0/navi1q5iDrNV2nk1u/A1x8g2Bsi4vXL4TwTTyMfyyDY9yA8lkH49GEUQ2Q3rWN7Yw2NHnspmtx2JO9Lemn6GkIkFNFQntGuoVgM6VxOgEo4ktaAh1JB3guCbPR4+ME//QO+81ffRqlUUL9jvG7eVJMhcO/lnnLmDJniMSzdY9TYTfWdBKIEiun6m5zYZYFqcMphEetogUEDeL76la8OSdU5e/a8kCXn/HIMnxz9w97N3G/mbAnvazvdg2+vk3ZvCKlYDh3SFrbRUvcdoG2h7S1oh7K6t1j2UB4zkOIRJ9qm02Dwb6TnWVnH7k5BN4AtBc2S6Hb+uc/9c3z51/8bJDMB0cxF4emZDs1MWEyfwbLXmm82x0Q128oBjydioqSsr+3IaCs/mhX6EAj5EI+FQC0+CxBfgPluwJVLi/jm17+Fn717AclsWs0NmysZxrAAF72Hk0ZO02jXbw24EFFOkHpN0c0ff+QUHjmzgNmpPKIhD5r1MoY9opxxmRSQlsRCS7ne+gR8nIxxc3Buk5BaN9bMgcCtMdu/5jL1cDPCB6TrD/HRlUW8/NZlbFeH6DJnkwYswQgiAZuGc2LLXPRHH3kIv/blz+HY0WkhMYOe6Yjk3thlI280WB7YNF4x08Ae/KGWDpKf/ORd/P6//te4fv1DJGIBhAIhIUl04uUBMDs3K8qjdH0sXFjECd21aZ5b6Lgb5p7ju7sB8kBnEcom2Nk0ndkDov2B6OaB8hZ6xV00nbgP0cz9XsRCdLiPqMjkU8frRgSZGkci9NR4s7jQ+1HzDdHN2XxXWzRQIS3QMd5Rc2YGe24Ty8KVByuHREQp3eabD6f0Xo7GR1nnar5N16v16uDieuaGQ4RDQUSCIcv7dppv3lY2ZaTCqVl3mm8V7E6zrMLSERK7CD5p4opY2xMOGfLtarwPIt8yk2PzfcATwj1sHmi+I1FkM1lkaWQVS6rRJb2csWKconIAoZiYeErma5yIs7ApFsvanEfyYxjh38djSHAaG4/vRW8pr5RrkihMKCS9Eg8LNj5G1bPBRbvTws0bV/HDf/o+rl25iHAwgLExmm/wffEzp+/3+UKoVOpy12TsGKe/HLpxys6iKRzw4eJ7b+Kjt34KNAoI+pzoHTk/0zCF8YUBoT9EVNiMEcVn0xCnnpGU6VZT8Yj8ZBHGIsqabk2ndHhyA1cD7qxlxSVp+r1vbMU9TCaKlM2QHtpiPmwHbbD55ppMYOAdQ7UTgzeew+nHnsaJhx6FJ0hEsSFaFKnHHEZ2mE9PtKPdhCcQQCaRQcQ3RK+0isjOCsLbqxgyFoqZrPk8hpkUSkTyG9TYJhDNZuDNJuCNpzAMxNHxhtHzhuFHACm/B9FhE906n7V7GBZuo1HZwdrWjlDvap3vmEMlZ8DUHerQZAHW73SkqT198igef+SsHIgvfHRRk/unn3wMx47M4+aNG3jl9XewsllCFyG0uw3Um1V0u3YIMpni6JHDOH38lKIUd9s7GMb7mDtMGiO1xqRy0/+jjvXNRdSbu/D4+WxTZsO89CEiwTgWjpzAzMxhmZQtLRrdDOCALKJGiw0Xh6KZNH0K6BTM7dCiKPO5MYyOTmsYubWzhuLuhiijjJEMx1gAmJeDwMIBB55h/dxuo4tmuYNWnVRdmo1Sl0nqsTWbdJo3FoT9WY2Z8pfJyjITUXvmDSW3+FjFFdhRHQD6wS5a/oZQspH0HMaSx+AfpLG5VsDyyhKq9ZLoodyT6SSuYVU8pmaMzTiNTKkNZIPDYbUacQ5pHNq1CjKidD3GZTbUqCyvrODq1avY2NhQzBBp30Z3pVzEClCh6ESLHENCMVvUfNswms0O/22MJBu82n7IyCc23xs2qFHRbAwR3icym9j08XrxmWfzxuec56gcsyNce9SAm7yJgyIWwowaO3L8DKZmj+tZvfDe23jlpX+AZ2BxoszV4nMrFhplIPTp6BGhMwpiJM686AQefuwQnv7EGRw7NYdEMoRao4grl27hH//2Q7z5ym3U6xwkxnUdA/6hzLrIbOJ95dmg2DJJmixOzs0U5z5SZzPb7+NsKodH01lk0UfcD6RicQy7fTDYLhUOoxX04C5aeLe4iVu7u/p9CIxUG4zVNKYA/QVYVLJQ5rqmrwWZKTzxaq2WMnbJSmLzzfUk4EYMKzYThirLSNYXxNA/QHTEj+MPH0JmJIlStYRqpazBFOVmaiS7xi4Ym5zB6DjNXCO6hmQbVbarSAXGMJM/hnAgika7pp8zOT0txI41BpmPbTYGHIST2l2va6A6OkLpyojuK6OT7ty9DfrdkNYcikXFmqGspVWvo7i9jZgjR6pWKzJ49AeDiKbSSGfzmJmbExuEDxXXHp83mvxubW2osWde9bGjR0Vll5FTuQBvvYw7Fz9EeXtT9FTJK6j3bhH15lqk5ttkGQ3+mUMLp4gzeSAZQD7Fi9HlPBIwKitZSp0+2ZodNOl1kEhpcHHi3MOYnD+KcDyFcqUhh+eJ6RlkScMd9rG7uaF4RqufrLahtIDPn2QbysgdCv2kQSX3EbJD+Pxz/6lWStjd2ETYF8DR+cNypPf3BwjzGeh2sbO5gWUaeRWKyGWzmBwfxSDoR9fnUW1NpkAgFEG128HKzo4a77WNbSHUDcpTWi05mh8/toBDs9OK7eROTtSbMiDfcKBrzkFspVRSvNrZJ5/Fc5/5Iq7cvIs/+IP/B3dvXUc0EpLohlLKg8D3XoPtNNHWgNv+aACfDT6sseSeYSw1qzn3EXQl8DgRjqqp5NjkgJJO26Z6SPUUDU05IImiR8YSWyca80nSaBI7RiPLWE0bM6PTaOZocWr8CIRimDlyCk994vNYOP4IusOumuF6led+EyFfESMhhuDaa1gr5WjSxcoxM+1SsYwrV69K1609MBjG9MwMzp87L4Sfw2zKA7kvsjdyIwfZZzH9hbWGNd8uuLSfYHWw+dZ+7CRKESBR7javA/dFAgWOlp17Y6NaQWlzE41SyaRn3MfJyvL4MJJMYySRRS6ehoc+TSMZRE4fxo63J6PtSrkAXywkNvEuQdJIBBFQZuxE19E8MhIX7TydG1F6RSickus59zUfG+8oo42DePWVn+A7f/Ut5X5zqGtu7QbQst5yaefnz59FNpOUhO32rVs6+y2JwnLMXahErBJHfip2sSLHvGKven73q78zbDU7OMepR8jRdbFYd0xZSMdwJ+YHUem9ZtmZoh8sztVoOEi1O1mzDDzXyU8qtD2tpnb3Aw/CwUmKS6nS9zqNsrmWshkxSh0XxPrqOoo7ZS0MljGa2MKPT37yl/Hf/vf/HRKZoLTenTYbVcel0PTwTqg6I4q4d9C4pGPFe7+r5iudSaBYqKFSrWNkNK+/54aTSjEKS2eueic+sFcuL+LP/vyv8d77HyGRpt09izIz6xL1VzRxR6sME/Cb/otTrobeEIuyXDKBJx8+iWceO4nJ0SgwqCHiiQodZH3OTZBTcN5E0VY4raYeQkU6/0T0w4YcotVo++IBSf0Im1HHGEJDHa+aMx66lWYdb713G2+9t4Qdvp0AUxKpTQ8iHEjB71M+CRqNvqZhv/zLn8WnP/UI4pGQ9GpUIvKncxMntYnvgVo8xrkZw6GPaJSv58VPf/IOfv9/+31cu/aBkG+ivH5PEEMPdfgd5PI5zM8fUuMi3bjoHH1N4kUndoyrnL3J0SAyQ9CQn74KBWpHvUKyuSH1SA2mo3ypgH5xF8FWFZEhjTTo9Ml7QR11EN4AX4PxIwFRV2Ro0zdan0zr+qTgs2hnhMBQDXSjP0Sl00NJJn5DDUKEmgZY9Jphg0ksiHzTCIwNewdNjZtJL/eZPpJFNCN0+L7JcNiLl7HiWi6bjhaemzoLDxamNPuweCprylmoEaF3B2NS2XAzca4bf5bLJHCf14MUefd514apdWvDnAcpW4ZJuQe5qns5Bdmhw2vHjZx0cyLe/mBIqPL01JRWJA2rOICgY3Y6mbGvi8ewtbMrrazMBUcnZJjB4p7TWBbKLnWexXG73bDoHHhENbRDw5ABXgcakdXqVXz0wbv4yY/+EVvrK3qudc1CjLvI6/Dha5OetLNTEDVpenoWyWRasgPGhZWLRUTDfty49C5uXXwHvXpJAzW6+7KJHvTadiCpaLe4Qw76iPxQ957PZZHPJBEPBzBk5EuNh1lV6IQ52HPS6lOxIA2YqykTcmnZ7ntDGEWS2SeNuDhApdut4urYfPdoADOGnm8SjUEMo3NzeOSZpzA6NeuYZBkLg42nDH44cBwMEI5S3xWGL8TDrINeowpPowYvszcrJUkEYum0sja5brvM/qXZVYgHWlTXyqQfJutxCxYlM/h88LXL8JXuoVW4j9WlG7hz47K8Ojj573Dar4g0D+KhiBBR/7CPuckRfOHTz+ITT5xDKhHCmz/7EBev3sLD507jobNnpBO+fOU6rt++h6XVTdxf3cZ6oYwa7wcHacEwJiJpnBs/gqPzxxGezWI46kMiF5MxElFLIlKSAtiSUcHJvYvPPfcirjei1lw3/P/9Dv/hor1WtKkgYeMlw0E+KxZtKd8kmbDs04VZyEqaozPNWFj2Z64Znl38dxu7u7tKpKA0zPYnQ6hsLzV0RPplUr3lnG+omZgD9H9h1rx13+bEKomBOefaXuABgkN4OGhO55FMTiGIFG8s+q0ellfXcPXGTUc77ej1aEyqKL8gAiH6L1CLndTzk00zosmyj8l2IfODwydKkxi9QoM1IieMmLt+9QZWVla0pvgafO88D1001x0kCIlzNLNsAvjJ603UhsWni7Dz+jE3mj+bN6lQYMTbjob/MlBymms23qYlN/MfIt+uttG8J0Ia4LlFE68031cik8bY1BGEY9PAMIybV9/Dh+//GN5hR8Nd/h4DUuB4tnId05/GcWWOpcI4+fAEXvjsWTz25FEkUwHs7G5hd3tLA4KrHy3hZy9v4f4dpg+Y/wuH/kFS8MMBod98NugtwnXA54rPmgb/rD8cyjCbb5pDzoRieH5yHAsRH/zdNtLxDDwDP7z876APkZAP6/0uXt3dwIflIoaMBfP4UW60RKlnsdUhaNKiv8AQQ/ofxOLSZrLuqDcZ8cdBtTGRRHKVh43pv3teCIWn+SoHuoxcDsSHmDsxicljE/AQ0Wx10G11EfD4EQpEZdjWJiU15JXTOdcRm8zqbhWNQhuTmXksTJ+GdxhAq0ujWGu0Z2ZnMT8/r/tJpgOfV8ZCabDbaondMjU1jXQqoz8vLt7D1vaWwKaR0TENeSrlMrZp4lerIUMztlAQm9tbckJPplOIpzJyRx8Zm8DE5JRo+N0m9wyaZLHebEt6wijNdCKt9dQd0oG9ibDXi8XL72Pp0nsYNmuKbiPDoN2zgS3fkz7ZfHMvJ9IqUiljxswEjIYC/i9TAAAgAElEQVR72UwYEXrm0EehbaxNDghpctemjCqdxYmzj+DM489g4shxOX6XCzUxxlhL8fkkql/YsXVHlpF8IIjQNxoyq+OzoYE/NfIbazIP5fMWioYtmYO1Ks+6ZgPJCAcBIXgG3GtoteYR9ZfN9/baqgZSExMTiOUz8MfIVvDRXx0RH1moHuzW6njl7bdw4dINeZSwGmHeOYcwNDmcnZvDw+fPY2J8FAEyS2iyRhmT2ANkDZClCIxOzeGpT34e09NT+OEPfoBvfOMbuH//vvYed1+mAe/BvuJgzWieGA7bjCZpKl5MwmLesa688GDjvQ/+qC5yajLrcYxdefDD7X1cwMitydz+RqxnNeVkEvJZovbfmly3iQ3FM3jk6c/jE5/+ZwjHk6jVyui3uiiXamh2Wwj5WhgNtSxViSaqQ75Hvxil3Hu9HtawwJ3bt7G4uKgeic8qm28amx47egL1WlGxfAQl/L6QDNYy2az2v53CjuJTCRoqWcGJ4XJBrz20m4k3TmIWm1Wag3JwpzhH+j+0ObTqyWel3WxqmNJrt2RuWKuUMeza+UIAzNfpYTyawnRqBOlESv1ZcCSP2Ml5rLbLuHf3nvae7OyE1u/Ny1e1VilVioWZGhXXIJ8pJJl8HoGIJSiEwxk9/6w1mWxA7w3WKG++8Sr+9m//Ws8y93Pu68Z+6Oylb1AO+8jD55FMxnHjxg3cvn17T9O9zwp1ZFgHWAHuGtj7mq9+5bed5vthRCjqc/WfTvPt8bD53qeVPrCi9MVGYfu55lvunq4A2Qkt36Oy84G3gsUKtQc1pR9vvvfftCFy7p9Fk/EMFV1Cc5XibkkTFRYlmhoNfXjyqU/hX/6P/xPS+TBaTV5Ei8MyaiOfMEML2ZTziZOwnlPIpsUu8M7SWI1fX65WhJCx1eWNodN3kBQkNtN+ooteXLl8F3/x53+Dt999T5pvbko2aPDIQMNtdlw9Nhtl131VBmwsvJn12GwgEwvg3Ml5PHr+GOZm8jKdCPpML8BNn9sVp3IsnFlseam9UrXn5G6zINijyZimnLfVLSrYAAql5qbq0ObWdip46ZUPcenGNpqDIHqsYxih4PHD76VzKAs3OprTPGqIkyeO4Nd+9TM4dXweg67lUbJZNGOpgSI3qI3fT6/rgwwwFrwvvfQ2/s//49/g6lVShKgC4bU0CgipVEQwJqfGRQ+2otekB8pJ/Vj0ldsYquETu4JtvgcDpyji1ku6Ejf1Hh1G799BiwfwoIdcIopElKgnHW3kOodWn5Ngaris6KYsgMUPBxQqguiQyuKBWl5SrfpD1HsDuUtX2hZXw0JF9E9lLxIxNxE8f470P2y+u100uRicLFprvqnRNmo641R0j+iO65h1acoqSqblP7LZUy4tGQLSJtlTyg2DtDo58LrTXdIzVKg7jpyOu6bbYLvNN7/HtPX2vO0dAgc2AF1zx3jJ7odNW12zNV4DFoicnNr0NIZ4Ko3JyWkz72CxQcTBab5ltpfJqVgg/a7dYQwRtd4pGaCxsWYz7ua/y8lcCAB11NRxMs6OZknmVGyRSKyFvShXS3j7jVfxyos/VOY3p5z68PqUNTkzOyO0myj32tom4rE4jp44iVxuVPeSDumlYlFreenWZdy78j76jZLczkUZZLzZgPrUgO6HfdD8jHm4XTXiil1LJzGayyCdJKOGTJuazHcUJeOljtorAxbGz4nfoWQ86rlNIMBGyqXYWqPWV8FE6mS7Q9MnDgM66HrC8Ian0faMAtFRHDt3HsfOnoY3GBHawn2Oelo2dSxg6RBNjXo47NDtFL84EFUebVpt1+DptISK+8JRDHmIsv8k9dXHSBq6O1vTZREjurh7z6kQAz6bwz7Cgxb6zQLWl65JP7+xdBdtpQo0Fekiyh/Riv4Qo+k0nnvqUbzw7OOYmswiEBzi6rU7uHT5Oo4ePoSzJ09oSMWpdK3Zxe3FJbz97kV8cPU61grbQukiwQim4jk8PLmAk4dPIDY1Cl8+ikQ2iWCEXgv0XNj3w2AD7UqbXD8D7bOkVjr+EXyueZ9FL95jYtm+ZAirIZTugMSGW9bZi4YsKMZYDES2uh2L5yLdmowbDg14hhULjOWioZTRU11zPleqZbIFYwJxfdjPsWKQTCrq2PbdG+x8s9rS8WfgIgx4EIxHkRmdRiw2hnbDi1alK1UCDaDu3FuUMzmZGu6Qjr8zr7vicDiMls9BWPpaskr4b1LJ6cHASL9cLi1aH1kf1MYStbpz+y6WGevEnO14TM0Sm2leB5rasAkgSs4hu8VY8uwwhJ3vg3sH0U0bXnMQNUTQHxQ6z1+SlHbSBzW4VXa4IRccrLPZcc9B7hc8YyyWytzO+Z5sgGfoLc+83MgIIqkcdop0bW+iUlrH7tYdDHtNDaR5nnqCfnho8tj3yKU54O9ibDKBx54+is988WHMHzmMnZ0Sbt65jGptBV5PC1vrZVx4ewXXPqqgUaNHiGncuQ7JjIiGfPBTJ0jkhftJm3UJi+aQtKyM+mIVxWvUYuxUq4sxbwBP53M4nYogioGy20M+uuY3EfD2VNhyeHahsIN3yzuohc3BuVZj8841QxPRnhpMMThY0EZp7Ek6el+ms0RoyfDRMy90r68BOmsRjo+aPMt6Ri/1hzzwhrvIz6QxfWISsUwCpXINt2/cQq/RRzaTRzqfQ4IU8WQEwTDrhqAycquFKlqlHubHT+Lw5El0yUaBxdDV6nUNVihR4yfXAY2+6F6srPlGQ4V+MpGSmRQHrmzMVtdXxFDKZCmpiKBWrcm5uNdqIx4Jo16raChCL4uxiQlR1L3UhkdiGtbS5ZxrglZZpNH2B11sbW/j/r0lDULZfI9PjCLGfGGPFxt3ruPSWy+jV9lFl7pWgjwOi4HrUQkdZBOw+SZapp3Gh26P1FWvzotEgvQY1oZt9LtmEkZqKynnrBGSuTyOnDyHR579FGaOn0azO0S5wJzmqAwkM+m0ho11ItfbW9ofFJklOnBbMgDGtbHuoC6e5nRCnJMJeIkCOtnNPtYYrSbQaaueJEDHmDYW1oxqI3ug324hToZMKolBKIBALCKab4C+E/Qs6A9RqNXw0muv4fKtRenSEQgJxea6Yn07NpLHmVMncOTwgjLKk7GwdPiddlPeKZTcJJIZjI1PY2RqWg3iiz/+Mf7yL/8SS/eXdKa5xmBOkMsD7YtRx51akrX/ntzLOb2khLBIQGtdXADJvufgp4SRrhHRgbPvYC/z8ZpVtewBQGM4cFgzXqLDXL+Ou7oYPUAwmsT5Jz+LT3zqS4inM6jX6VPUQ63aQK1RQ1DNdxseRhcOuzLkZGKHAD1mTnsG2Nkp4ubN6/LaYGNt4KoX4+NTWDhyFK1W1TK9OUhnigjXvden6DcyQTpi6do5qPXgJDq4A1O3tnV7O7EvGSs2YNxaTAMRSkMYd2nmiFV0WI/TB6FWxaBtNS0Hb/lkEt1KHVlvGHO5MSTCMQ0Gw2OjCByZwmJtByuLS/JZmTo2L9bUpfcvaMgjQCoQRILRrkFGSSaV983EAsoBE0myMMnACOnZYfNNGfGbb76O7/z1X2FjY20/rpiMIxpTE4zo9TA5OYmHHzonLxo23zdv3tIew5rAlYPaUMWRSh/wLnNrafXLX/md3xq2W12cPf+QXCT3FgurPp6+msY4mkP3xN/r5sWdeECD7S5ot2i3ToCLbD873FAAK1KEZlpuyn+1odpD0Z2G3X2Prpa8Wi1hbXUVxd2yDDfYzLNwYYN47vyT+M3f/G2MjCfRbPIwoJGPOZ2L7OFj0wB06fWvJsN4/aaj5EU3J3ReWDpqZnJZ6Qj5vqkJDwUN1fSw+cYQH128hW9+89t47Y23Nb0lTZZFqejYigRzkcN9wxSh3gMWMzQpozaUg4sBBp0m/J4eDs+O4eGHTuGRk5MYzViTpZzDHunfPQ0c+HsPaEojfTIRGCdzWTQZOyZEEVZeqk2miHYT9WaDymlrmdEYNzbx+jtXsb7VwSAQw8DHKaSTMUjrjIBRyznn5LqJRgP43Geew+c+/Qm5EjK+zbXlZ0nAHGTpXWH0S0qTVZsMh7h06Qb+5E/+CK+8/AO2HJrek8YmOqyQjqH0WqSf0+XWNSs72HzvrzPbDExftz/JlNCcha6HNBYPAixeSgWUlm+iVSzBR6qbl47hIdGyosEgeo2WTM84AODVI+XPjX5gd8kinIdEk5FtzMaUwdVQmcqlJilg1rjyQBIioix3K+S46kgh4z3gH2ucfHNNsPke8BAkemlOpxzwKOdcpigPNt+c3u0V4oDMzDQ76NKB1TZrPgMmT3Bp+szEZS61GRRx13FzGoWYOfSYjzfbDzBWDuwBNufZl4zYNTLKqUvVZzPLyIdUOoMoN8D8CMYnJnXA0yiRLBNeQ8ZNsABjA8wBFyNgiJ6yeSeCyMkpC3I24zwc+MmfJRMq+TuwaGXhZ0ML/nw2tLwW1PUwJeDtN17Diz/4PnY21y2pgLTYYEh0+NlDs0gl6ebZw8rqmnI5zz/0KEZGR1GvN1Etl3RYkHK4u34fF99+BY3iumLyaJLDYoH+D/RkcIcW0tRxmMYc2E7Psls5+Q+HFIWRSsZEqabZCKf5vSGtlRg3Zz4RbMpcmYWiYNxP3Svb2Ml8YTNNyrg5lfdV9DIi0BebRXOQQ3rqKM4/+TRGp8ZRrlRRLrOhMVkErxebbg48iD4aaOjElTg6zAHjrAZEeMQjcVB57epGseW/Bx4E2DArZcBp/tR8OzIjY80bvZUD3WEH/eYuimv3cP/GZazdvYba7qp05dSN8t5EgwHMTozhsfOncfbUUYzkafwYwq3bS2IWzU1P4tHzZ6VBlq6ZkUa9AZaW1/HyW+/g9QvvY7dclo5/NjuB546cw8nZBfSDAXQY35RNAmEfat0aOn0OM2lixk8OOF1zGHsvbMA6zHJ2hr/y+wgyFYFFM3Pl991e+axbJJc136bdc51yLRFAekKKkpymkc0Ui4GRfF4oMp99rhs2UjQpky6U9FRGupGK6IAwNjSzIs6Qb9cbhUObjpBvnnHcwTULFyJvkZSKEvL7kc3nkZ2YRDDKwXIM1UoXxe2SkkPIemMDTmObnQL1hXWhD6LLdvj69Auwc0hokY2wHfdxi2uJJ2PKcqWZVsDPBIOg2FDra2tYXV1V88Pm20WkLbLJEFV3uKCBt8+3ZwLEv3djzyStUZNs/idEPXiN6T5Pxoqad0mX6Aje/rnmm0waOmOzMHRd0F1WFa+Vzp0+9DXhRAqrWxWsbeyi3Syj2ypg2G0iQpmJx6v86wGTUAIBxCJ+HJrP4pnnT+OJT5xEMh3C7dsruHrjMoa+IjLpMHbX23jvjfu4emETtSq11szU5Vlg64kRpuGAg4bBg1ZnIE2sotf2kG+i39Z803uEDJg8vHg8ncKjjHHzk4EURCwYx5Bmc8O2qOwRBLFcq+G9yjbu+7po+z1o1Npo1VuaQTOFg8wYDpc9kQCCYTqbk3o8QL3Zcsw73QLcmm8W7GzA28MB6tK9GxIYJGLrayOU8WL62ASm5mfF8Lr04WXcvXlfAMXE1BiOnT6B8clRDevJeOA1rezW4euEcGbhMUxm51AuVlWH8PpwHZI9xMEJddocovB+Vyolab/ZfAt9Gw51Do2McD+vY3l5SbT5eCyhRrlRqyuzVwN3NvC722LD8GwYG59Qw025E4cNNAIlkiYjVtYJ3bbqC54PpFuTtstBFSUSM3OH9TOHrRqu/Ow17CzdhJdePz06y9N/gANomhHWNXDmYKXN4buKXBmmy9AzlaIHAo3QaoqUI8Tgp0mYBhxd+MjgyOWxcOZhPPmpz2Hi0DEUKnXUKjXR9zlMYnwaqdv9bssQRg5LxAgxg0AOgcX47PWws7uN3d0dPZdEzCkR48Ca16ZdqWDYbMgci+c/XeMpHaAfysbqCsq7u0LYaRLIc6btGSrmibINPheUKPJ+VOp1vPLmG7izvIaeN2hSJQ6IPD60mnWZyx0/Mo+5Q4c1JMmkEhpCxDgIEmWYiCUpxWYEyOf00qVL+LM/+zNcuXJZjAcBD7bt/dzHg823HVCSYR6glxPMoG+ByyY6+D3uf8ujxaWr7/2UfW04/5/brB5k8n78DQ0GNsyUtLZj6LA150bfDsVSOPfkZ/DU87+s5rvVrKr5btTbKNfLCHqd5pu9CON75fFBOYnsXJW8cefOomI9ubbZtHLQR2Yuh6SHDh1GMOQX8MBBIsFYMv/4DFHiQ4CBjBLXG8BFurlXuv9tckdj5Fkt6JF5H3soAmgEiWJhNr28Xz2tuRrNM8sltOsN+VZR5kH5Ui6ZRH1zB6lhAEdGp1VfNJotRCfGMZjO4155C4WtbWWAz55YQKVawofvfoA+WWoEIod9od+xSFReQHyG09kRJJJpJFNkeSVlAChDcC8lSEFc+OBn+Pu//89YXVvZk7XypNb57zTguWwGp08zZjmOGzdv4Mb1GzqLXO8ju2eGfLv3/uC/95ikv/Pb/2pIg6FzDz2IfJtxhjXfmpO7uk7HtMrFtDkWdXWm7gITOrBHO9ef9mIN3MVkIIAbV/LztHO3GVdR4TgxcjLkfvB795rvWhGrKyso7VYcap8ZhXBAfPz4efz2V38P41NZtBqGfHORs1BlE8Lm06kxLTaKC4d0VaHVXpkvGepAJ+yOHJD7xKd8PqRTEQSpvyH6GBCYj/fev4p//+//Aq+8/jrSmZTQOtIeqCX1BvcdFQ8Wa9xldcA7ZghstPxsRQc0qSkh6BlgZDSHJ8/N4MSRGUyO50V/Bd2KBx0MOGhoNy0Xkm/EiQ+SHsxBX4V6M86MBzG/hjR4GlEwoxcerG1tK/LhrQ/XsLRcRKvLLjksEyC6lPMEDXhIx2ZD4bpDepVjTGOMX/vS53B8YU4GRO2ODS34wUZTeYBeIBKh9puDDxakAxRLJXznO9/Gt7/158r7ZiPCr7fyjV/XlU5r7tAsRkZyzhDHUDUVkA4d22VduM23i8KywaXrUE8/f4AIJ1yNFppbmyhs3UOTLpltQ7PZ5JBqlo5FECXizAGF08gJMSe1T02FZTcy65iaNrrDMhaDzXel1UGp0VbzxIkyXTktbobfY803X5MoER/UTm8od/Q2X9N1Ue9aLJgGNQ5CznUlitke8s0izZBbNeD9nlAQ0eq7ZAwE1dxzkq4GXIc5i/6ANlU2aGpMNYSx58s9pNzhkIt0u38+OKU9OGAz9qs7wTXzMWu/jd7KApoFTH6EKEBKbpNssPl9NMhh0c6NmdPKfG5ERn5EyhgVw+fA3Od7oq5z4sjnyaWF8j2zkGLxzb8jquEWy0JrHMMnf9CPZruBC+++g5d++I/Y2lgRI4XrMCB2xbSiZVjAUZO6ubUtlP7M6bMYG5+U/pxFGQ+fqclJDDt1vP7j72N98QYGXdK9iXrTRJDFMgsCGwyYQZ9pedn8sKFmE07UkE1JIhZGLMxwDKPicKDDoteaddLJ99FTrp8WY0cUe2IUdB7K1nw7TRmHhTReo9I6MY5BcBy9wBgOn3kcpx97DP5QALvbO0IYmaVL7Sx/Z/6b2l3Ht9EZwDrGb0Kshxh4KUXqi2LIWam7Pjgw5PbgpdSDC5WyDrJ9dPDvD21t36dGOYCBhw0GEPR24e02UdtZx9qdq1i9ewm7a3fQLNEZuIepiTyOzNEZN4WZiVEcnpkRJfTmnSX87IMPMJpL48lHH0Yuk3UQZVK+OcLz4dKt2/j7F1/ER9duoNkb4MjYHD5/6gmcmjlsKQPDPgLxMBqeLtaKmyg1y2CHxWaSN420SKJOXPfUftk5ZCwQrjuivIyn4/rkoeyuNfe8sqx2JxpRwyBXk200cQ4YpfyRKQsn9WxuwnuaatJ5RTvlPSWKzn1C7A5zzTcDSjci0E5FPceKrHPYERoe9qUxs/OM5AN3IOKFx5GsUGM7MnkI3WEE7Q5dqj1yjy4VdvW+6HTLZ5H7dZVGdm0+k0SQ6TpvOdBEooRAK8uYxqI2cDCDSe4Dlujh9w8Qj4WRSERVYFNHyOGPsVWsgGYDINZPMKTXZEGqYQR9OqjnizBX2Sj4vPZ8LjUElDM0GQT8XubR0gSroGvC51ESjY813/y6ZJJmkNk9tJvno1HdrXDn88bmMJvJIZqMo1JvYWl5DVuba/B0m8jFQjh3dF5o8q2VZXR8Q0zM5TE9m8Tx01M4ff6QpC8XPriIpZU7iGU6yI5GsLPexfuvFHDlvaLigjiA5Kc6BcU0epX9zWG10fa9qDft2nMf555H5JuzZd5hySQ8Hq33/BB4IpnEk0xNYQRij9rxuAbcrUEbQQ+EKHW6A1yrF3GxV8G6t6szrFFlrcP922LcGsw4DtL3JSjkmwMuapOJBFotYJRN9xzi9WPzTf1ur29sRSJLg0Abg2Bb6PfxMyeQymWl2fzw/YuolGs4dHgGZ86fQzJD8726xeQNgWa5i7g/j4eOP4nx7AwatYZRgpw6oE7JTbOp4Qkjk0ZG8vL4IBLG2k2UaiL+gQBGR41Ft7KyjN1d5hhTGhHDDnONd7d1zpOdQR0p90RKpEi7TaZYsKeNlUCmWSSmxo/PO+UhrJV57hE9XltbxcbaGna2tkRznZqZw/T4KArLd3D9/dfh71Th6ZFiPpDpWq1at+abvweHI5J97mdFq3mOBMXwYlqOC2ZJDkpfEw43OOQeG8PpJ57GUy98Hsn8JHaKFbk2k0HAYT0/yEQM+r2SQ1BWZA2D1REtIpDNlp5JRnUxlYAeKuOTE5Z7z3i1UgE7qysI9nqI8HyVr47VM9Ttbq6tqZmiWRUBIb4WpYvzCwuYmpkVGm3s0o58H1566UXUKkV0PUEUugG0A3EgnJAhqW/YwcKhaczPH0aajDiZbrKRiqnh5kCegzYyJBnzyf2DTt1f//rX8eprr+pnuYNwC+Cyj72m+UD3q6qFoKCuh8v0tZQimq3ZNx40lnUdxR22k72w+xOsZ3L+zmon/cEo5Ac+9sE43m/WaByi9pR+4J4feqUhkMyO4bHnfgmPPPkZ+MMRtNs1dJuUNnRRrpUR8rcwEiIjgGcDteK8zyb74DmwsbGKO3doslZSDUptvxiC3aGu5fyheaQ5aOFggwwimSwHJe+pVcuSVhgab/0a9+iDn+7vxq9xafWqx1iTSDOvKyBAkmuagxjKGBq1KmrU7teZhjJEgI72wQDSkQjq61tIeQKYz00o5piD4NBIHs18AquNIjqNJkYJ6ByeQ7VWwZWPLqLJvoGAJ/0uwpTqEiSNaPhD3wayWCKRhPb9OM3XwmFJeXlNmPX9/e//F9xfXtIZwA9KX2hwSrkx6+lELI6FhXmjnd+8ievXrwlE0j7oABpWBzimpgfutwFZzsCczTcbpXMPPSI9sX6YTmmn+R78gubbvsihYhid7uDFdl/Dun1beK7m2/7bkO89qrqTj7XX4B94SA4W/8ohdp4hQ2cMravVijK7KBeqovWyKZcJRXuIo0dP4yu/979ibDKLZmOoTElqK9j48FC254MGP8w8tE2IRhY8d9mw8sBjA14ocBLaUi4x3wJvVCrNSb4EGgiEuAkBb7/zIb72h9/Am2+/jVw+i3QqLeTbHwjDK/MuK+D2UFr3YSQtXbZDpgNkJ68YIB583ZaoG9mED4dmxnH8yBxmpkaQSTLrcSgUadhv6XtFG9YvZdpyIslGBTW6sTfo2ubzGnjR6gyxXazg2u27uH7jNhbXGZEVxNAXVvFHCouFdg9FGSIiyQKXtDjSVlj8pBJx/MrnP41nnn5IMU2tJmm4RpFk80mqLs3rSCe3HGRmBLL4HGjz/eM/+hruL91Wwc3ccw49DBmm060XE5PjmFBzxOg3qWNtGKRr9QtiV9QokxYakH6OlHofjWsGPQQrNfR3d9Cp76BHo6nOADU1zXVpsCJ+D+KkTQbDKjS4cTGSiIeJlNac9Mq8x4MOqefMRmWUTn+AUrOFCvXeLKap/fV4jIbMw44IWLdrlMYg0X2fjK5qbOC5Tehe03WfsROyeNYwxw4ERxvqNN+8j2bqZYMf3gNuktKnUM8etYxi5pRTC81iWDkDRPAZ5eUWxTLs4UFoshH3YHKvqavlOahP+rnJrfFs9r6Xh4cmno6xE4tE6s3GxqcQS9J1lkYeaRWPHRXshmDxd6TT7ejYhNDmSDSm5pONIgtEGuaQVkiUyqU6uY2IXIGpO+S+4lDkrTk0wwxep/6wh+tXLuKVl36Ews6G7qeywD0ezB6aVwPA1+HabDbbuk5zs4cwN3dYBxSpVkT+6IqdTUTx2o++h8vvv452vSwHaiIgHLZw8MEikJpAXlJR6NiFM0fUw8EHZK5jDrYDRAIeJMLUPPoYWKTm2TKR2dTZ1xEx5+ZO/T5ZN3LUlDM9vQis+Va2MnO6SX8NpxGIjaPlySA+uoCzT76AuWPH0Oq2UWUzotikkJNtzoGMFQ3arflcUsJy0HyG64xyF/TgJzWObGYOVPUMUgbCPUjtnVg0fe1p1rAe3NNJNeMkfihfB+6BQ92HAOnANZr43MPKnctYv34Rveo2jh4exfxUGv1WEel4DGdOnEEuM4K1zS1cvn4V4YAfp08ex2g+Z94MYo8MNITZrlbxvZd+ipfefAebxSoOT8zhVx76BE5Pzela1Wl0Sa13YIBir45Kqyp3c95DMlZIpefgxKQLFpnHZ841KKKJVCAYdpB/zjwDKnJliiephzXuLPRFb3N0lGwEqC9V3mmAsWqMOXIi6aR5Nu29me555JuhFAan8WYho5hDNdl2Vu9P1el2buexzDgpGXD0znYIu2ZgJkcSQu3xIDcyhdzYIXQGITRbtlb5Pukmzj2ASQMc9jHXmQMJpjxw3YkdxvXXYoSepQu4TuJuw6O/Z/JAm58N9LpNijEQCLBwt/vPxptDNT7bihtTQx7VdeOfNaDwMe+4q30tHuNgzhgF/Jn1etWGJiw52XzzXraGa4UAACAASURBVDBzuFaR3EROwxxUUU7m6Gv5/njd+DOY+axMWKZNdMzPhQiNvX5bvyfpx9RBsuBiI3Pn7iKuXrqC8LCP8wuz+PJnn8VoLoYbq/fRj3owd3ICI5MhpPIBDH09fPjRNXz44SWkcwOMTiaxsdrGWy9v4PJ7ZTRKHpmNMkHFIm8gvSwbJV0npudQLjXwqPnmWuB6NGM5DoY5brJ7OfT50RwMkBkM8VQqhWdGc5iK0ryPg21nj+u24RsMkPYFEYEPW50mLrSLuDKsY73dRKXalN7f3+c1G6Ay7KDrG8hgi+7mDaWiOFFVTkNi5n6UmXHw6ANPHEZu9vusoRhFCHhDfQyCLcQyARw5eRTThw8Jub5+5ZrMueYPH8b80QXdl0JxC71+S683bIeQDI7j2Ow5TOSmxd7jAaN17xjyuuuNKPbkFJlVHmft0EixKfkC1xLvN9lT5UoZmxsbMpLlHkUdONlHSSY5OEZXbBLYdNqAMqb1GWT0oN/Q72CIHhdsIFi3kW3I88NMA0lbX72/jNWNLUmJJscnkI+HcPviO2hsLSE0ZCFPv6KaxTcJ/W4Ijad0iGc/lzRfkwMiAkUcptswS6WesRn7BEXo1BxDdnIKj73wGTz23GfgDcaxWyDDqSvXZ14rrn0OFzj0Zc9MaaP2eg2meMYwXowxcAWsrTPpoIPRiSlMz7JpjmgAvbO+is2lRcS8HmQ5FKAjtGN0yCaKcW0cqvGaMAqQLKtIIoYjR49jYpqyFnt+up2WjKpef/klhDtl9H1hLNc8KAzC6IdTqJFa32ni8OwEjh1bQH4kb7KoSGhvAKcGPEgdfESmjxzK0UPiT//0T/Hqq6/acIr7riMVcnug/3rzzZqLdbeBEqylLBLYTLMOOp0/cK6555xujCVLKAXKus29D0PP96nubr3l7t8yfha4QzMy7nvGulIjPwRyYzP4xGd+DWcfeR4cvzKJgs13vdpGtVVF2NdCLtxSXU3Gk3qJnvmXUOZz+9Z1bG5siUZPNoWGmozEGBIQCmFh4ZjuN/daPuf8O74H3kfusUwBcn2L+N4PIt970WLONTAg0wbNAmIdgIf7NpMbiDjzfnGfI8OKa4fI94B1kVgWISQCfrS2d5H1BDGRyKpepITPn8uhmg5jp9eAp9OXaWpmclSgxq0bN7BV2EGU9XvAj2Q0rr2VDEw23Zn8iAAg+WkEQzJnY4ReOGKGazvbm/iH738X125c2YvA5ntiP8m+kr8TwdS5QzNyOyflnM03z2iTZezXPZaE5M5knBrLOa+1nqz57uP8w49oOnCw+dbkcfCLaeeiaDvNtcV/WbFxsDjfp1vsN997C+5A862p4QMW/rZeDy5wa/D3m2/+fzc/vFJh830flSKbbzbVNhVvdoY4cfw8fucr/wuyY8x/pRaP75tGFoYkmp5jIJ2aDjIfFzWngDx0iRSQWuRFobCliVGSucA0EFNECac3dDYdwB8kfRt4/fV38e/+8E/wwUcfYXQsrwXmGbJwC2EoBITXyFywXX2t5QzS5dgechVeLI0GpqPl4cocuUatpsWayyQwNZ7D5EQGuTRpFZxKAxE2jX5Scl36Jx88+zlsFkUH93rQbPCA6KBS62Bzq4yV9R2sbGyjwOFFIKpprVB0FWxWyPE9ytFVmmxbYNy49R4BPP/Mk/jC559HLpuUW6u0pHKTpWt4CKGwizxYvmo4QpdcauSv49997Wt48/WX4fXQuMZdsI65GuliGZpfTSGTSRuVg0iEs+EdXHdq+hwxvU102XRxA/PKlTrUbiBQrSBQqyJGEzmPH41mF6VGE6VWU6YV1FTRAILNl0snstzmkDlmUsfHxpf5kTRZI12r29cnG+86KW5eot5eBDwe/f4mE7Amk++LU1oVKL2BkO+GTLKYXckejrb1qrYwYLPChvqA5lvNpZyEeV8dHSPjRAIBbTY8sWNs/hwncU4t5Y7LI0ExXjbUUByRdOa2Se5R+h2myceRb2MTHIhycxvuA3oWc9M02jcLJMk6vF7R1iYmZ7TpWRGTVFHFGDTFMbH59gC57Igofmy0gxFOdolqtTW4mpiYVMSDORCbtpW/Bw9YTsJ5PVzKHAdjROrYsAqV9DEfM4ClO7fw8os/xO7WOhLUvlEz2mhianoGoXDQ8V7gwMrQDeq9jx49prx5nn5rG5uIJ9KYHM3j/ddfwms/+i7Ku2samhH55nFL+h1pWyzyeM2YdEC6OHERMk2U20rkSHnfROz6iNIAKRwUBZ6/m9A8GSd11XyR1s6BAJ9DNga2P3g1CONrSQus69FXYxtOjGEQyKHtzeDQqcfx0FPPIZnPo+VGGzrDKTIrjBpmEhyZUqmY59iRQ0V3EMvz2avkBr+abPt6XhPtwRyIOQZgbAOEiNmIbM94RuwX18SG301kR9YfpLqHTNrh6aJa2MDm7UtobNzDZMqHbLCF4tptRAM+nDpzFqNjU5Ip3F+6qwJlZnpaGdGkpLlIB+9/azDAy2+/ix/89HXcXdvG1OgUfvmRp3E8Pyan4Z1aBYVaFd5YEKNzk4ikYzIvYowQNdekqhP9JnLEBpLXidN6Pvsy1BON29ANG8ZS58zvM0dXF5HlOcVCguuUr2HNpTUCotY7TaaL+rqGnxyotEgPrRMdphFSx8mbdePEHGd4GaxZ7vbeENxBwGmMw3Vpjm8mETADHmMNqYDSOp9CbmQOrZ5PqC4fae4PpJVzoEd6Hn8Gn0VJFRxDPb2ePwj6c2lgpxxX2+ekq263rXCrVERzrZSLqFVKqFULaDUrMu+knIiOyPRy4M9hg8BGSbrDUMih2VtqAT/YAPFzj84vxK6uIQNrHdf3gXt+uWqIjZkn0RWajavRzsmY4bPGn0naYiKR0uvz//HvtZZ8Xmn9OPzyU8OeyyGXSiKdiuPWrTt489W3kfACzz90HL/+ReZSp9CNDuHL+hHJc4BNFlQT1UYVdxfvoFhaRyTixepSHa++uI5L75fRbHBwH9Qg24p2a6JJByZLjYNek3FQqsVhjGtkSsM7Rn+Z7I27C88cmpbxPEkNBng2ncKz+Sxm4zF4KPOj3IP7P+8jB38+L+LyTx3izqCB93sVXGvWsMXIrkYH0Y55VhRJd+agzMthdAANSltaHflluHJCDvhZ3pjm28wTGR3V63mFunsCQ/ijRLUGCMaBsdlJzC4cRjgexe7mFurVGiYmJ6TLrNfq2NpeQ7dfF/U15M0iG5nBZHYe6WhW0ZXcry233p4/ngUc1PIZy+dzOhu5/ug9wOeM91vu+O2OEC+eF4Wd3T3fEdaPZAMRMOEeyz08rax3IsY2RLRBPOurkPTfrOk4ZNW56HiemNa8rb2OdNvVtXXcun1PA9JDUxPoV7excu0CQv2mGJY1pqw4kWOVWh31Fun8A3m+iHXD60p5lZIoiDqalpRMPrEaB0DU65chaXpiEk987otqvhtNYH1tU5nyjFbis8EGjHtXMs6mh+cj36dRg7mXssGg9n17axulCqN1Q3KeHxkb1/Ndr1ZQ3t0U8h3u95GLReVKHgybOSHRWqVutA095/Wt1mqSK1A7nMnkEU0mpD9nc3h/8R6uvP8u0p0ivMEoFqvA/RpQQRjVFpveLuZnJnHy5ALGyPZUmgK14xE9n6RNG+odlnaXe8aFCxfwzW9+E9euX9P/U72gs+oX8M73+2KHEWSDBDPztWQdmYM5hpva9w7otA8Ol60etoQGe46t/tlr+AWw7P/AgwOA/eGprWYOQsggchtc3aOhB5mRKTz32S/j9CPPiW3Z77fQa3bVfDc6dSHf+VBDKG6frFj5r1O601Xyw82b1yQjYdPNM5I/l2udQ55gMIKTJ05hcvaQAWzqz0i3pv+VMX/dPG+XEXRwmMHzjzWnDTwYrUpGiMsabshk0MBOVghesbwsXYb7g6W1dJstNd9kgcY5aOEgu1hBzhdCLhLT+Ud/nUA+h0Yuhl16bbQYB+pHciwn87T7i4u4fvsWoqGw9gkzXGNMXkrsiSQHqOmMATiUBJJRQJNQJnYkolqXL7/8Ml5//WWUysW95Ar3d9cAOBTGzMykNN+3brH5vq5zymJ3DS030NhlOTgMb4ed5vYsnt/+rd8ckoJ9/uGHEQo+iHz/oubbXTRWABs67h76Bxemi5a5C8ilf7hf83Hk213I7kL8OGoi8x9n9brvwW2+y+UiVpbvo1qqO1MWRrIQNQLOnXsC//NvfAXxdBStFqfljOthVIOZWCnjmjotUi9CfmmYSQlksdtu8fDgJIq6hTo2N7f08DMKiRM45m9TO8rmOBCk3mqAn/zkDfzhH/0Jrt+6qVgyaSKl5QhiQG0EC18fN3CjAEsvIa0kEWUz1zCaKm+YjT/5JxlVwC9aULNRJykbsUgAqUQQiXgAsWgAiUgISdHyWOzR9dU2EVa6bBSJopUbfVTKVRSLVZnGlCvULNIszo9AMAIfZw2yMzG0QdM+aQMdLauBMo6OmTuKFelPPvYIfvVLn8L01AhKZeZe1oVAxGM0bmDD5ESkSPvN4YVPzsq7OyV84+vfwN/81bfR61Rh5IAHTfX4UE9NT2J8fMyed7n97k+SDq4xLXxN5Ry3aGq9/T6EaWZXK8NbK8HfbCBBTTyRxnZPhTrNi9t0hGRICilU1GL32fhYVBd/FzZWPKqIaMvU2zGVqXUHqLZ7qHLNcGJDJJYTazbaNKjidE+uxNZ8s0nmQ9odemS4VieKxId1YK9LV2geAowRcptvZTETipNjvSE5Nrwh2kMXYiJvdFCnq6UV19T1yCSC+htRhMw5ncgZC2xO/9gWGpJmAw1dXmeQdvCZ5H+72h73/ujrDyDfXCj70TeOoaLPL9re1NQM0rm8DGtsYh3S+6ZTNQtuPhj5/BjGx8alQeVhSs0zf0QqlVMsDNeBNjlnUOdqQ9lIc31y0MBrxCENnylO3ek+y4saT0axvnIfP/6n72Hp3m2Zz/D3KZbLyI2MStZA40YOjeh4Tv+LbDavrG9mYAaC/NoawtE4xvI53LjwM/zou9/B1tptYMhr3DV2COPFOIkPh/U7iafBhkfab6gIU6QXzXWkobIMV9JqOeDhsyKnYTq6UiJBGmib6HcPoQCdyGNaEzw0iCKTfcHXVOPDpRdMIBQfR2uYRDA1hXNPvICF02fhC4dk0OjxGAWMCCqPett37L6r+VZj7zi98i/daCp3uq/G2YoKrh2tFZ4BTuQVxy4+5pU7Y/9911en+bYRhLERSJMVZsdDmHsCp+1DeDo19MpbCNR3MNi5j8LiNQTQwpGjs5idn9V1WF68p0Jxenpa6BTN+wKi4jJeJCxjiZ99cBn/+ONXcX1xBfnsCD558ixmEknUOk1s1BtYWt+ALxzEk88+g5PnTjlDFJrm8ZpwfzaTRxbxpmEzOjMRGBa+kp+w0WQ2b9fM9rhGKSkgekZ0TYZgjgmiS4c28zAjQqqA1sCDgzqiOlENfbluGcdEoxt6Dpj/iDWPii9xzFzoTWFnBO+hxViKZaMBm/N12hSNKcHm2xgL5pbsC0YxObWAbG4apUoThVJRa1mmbR5SE4ko8Vm0htrOb9flnbIlGtbYgJcaTA16xUji2TqQRpwNcJU5yIUCSrs7omsXdtcx6LWQTETVLHFAx4GV20S5JqTuM+56PLimPS7dX01/j/RZ8ymQWZiyVodKQWk0+PwTSfbp+rmGa2zU+EEUlDGGpB5bNKNRJnVGkclAiQKNpYIBaQZHMxnkcyncunMXL/34FUQGfTxzehaff/4s5hbyGD8+jmFiiGqb2ng7N5gfP/BUsLV1E1c+WMaHbxWweKOLQqGLaruBDh3p1QSZbpwGXWRguCZqfC75O/CZNy+CnlgRGlCQjeE03/IZ5xDS60FqOMQns1k8n8tiLhYVi6/He0q2TIMyCTZ2Q4R6HTCksuQFrg3b+LDdwGKlCE+5jlSbpmkdrKKNqpBW89WQmRqZbcIJbBjKYp7nD+mq3DTYfDdkJEjdMpHcHsgojqb9iCZ8SOTTGJmZRH40L6optxQWv96AX1FIO7vr6PZrah+CnjwOjZ3BofET8PYM7KAJGJ8XGY86653oN88kafPDYezsbGtvo/Efv5bnDHXMrmyEDUFxt6BseQ18IiEl1BD9lk9Jks79ERum8bkjKsez1ed32EcEPYjSWZNntRxlIi3VW5QQsIm6f38V9+4tqYkbS0WxdvMiOsVNHtx73hCUcPAsqtYbqiOFfnMII6niUHKoZoM1BI+Znmj8jG9lLZIM8BmNIpobwWOf+yIef+FzKJZauH7lpgCdyckpey+UpxFICNEg0wyRBVAozqytQdP21o7i/8hSIuNwZGwKvgAjQat6lnrNOspbG+iUS8hFo8im4tKRq753pDbco4ie7+7sSI/P984kHjZA0WQKsUxKRsWb95ewdOMaoq0ifKEYNjp+LFWG2GlZjjzP/rmZKZw8dgijo3mEYzGEhH6zxqX2m80/Ue8oAuGIzswXX3wR3/rWt+R6z3u+V6s4fksH+u0H/tMSnZg04soozHSTjB3KOl2T24MN535z/DGGl+oiq38Ofr2wwwMsQa6l/VrLDlsNFbn/SoZ6wFGdGd+ZMTz9wq/g3GOfRFeSyzYGbTIM2Hw3jHYebip5qdMhq4HnShCVYgmLS3ewvr4Cn4fsLBpG29Cdzy33aoIip0+eUT68gEAyRplWwKFMp2UMXBm8Oga+B64efwd3kKxo1VjCZJA+ryRJjBR0B86qGVlrOjpxK6TZ22lzM8+uwRCxUBjeTheeWgMjdCsPhlVTtAZ9RNgHTOWx3a6hVarq+1LjIxibGsf2xhZ+9v576pfi0SgSNBsMR4y1lMogQukjjQdTSdVqfNYIpLrvnz4cfFa/+72/w+3bt3R/5OTvyDa4hxA4mpmZUB1w8+ZNma4JWHtAlmDgn+7qAYDKZZWq3v6tf/Ubar4feoTItzXfVonxMOvBO9yf/B1EoveKdBUB+5pR99v3C3Q3hsgMT9zm212ctpnto9wfX5z7r0eHxAcXudHOB2DzTfOWarlhN0+NHs2wgCcefw7/w7/8DQSjpEgzp5m1Cgsnp2/w2IJvVpgX2kdUejTLvGSz3iBKXOMUriP3S9KNaFEfoTY4ErbcQZ8HoYhHGuB/+sHL+OM/+TqWlpeQzqa0kHyaOFPzbUWKaW/N9MylbtDlmzeLTTkPE6IOoiWyEJQOnbahprHiqScNsRNY3+u2RH31e/p6P+73uVQwTlhNLwyUau29gj8UIkIaVSg9D1GlDctojLoRmtH55MDs9QTg4dSbC9BhC/Ce8SHttGhYFsYLzz2NX/ni88iPpLXxE1HkoUS6EqdGRGH4wNOoiKYOfOhIBSfS8+MfvoT/+Bd/gbu3SPUgCZuDHddt21gRo6MjasBVEH1MS3EQldWidvSwpMDyWSefI9xqIdAoY9gooFUra6IZI/2F9FFmqGpG4dFDywONtDkaqpGqy39T+8btigU+iwXlLdNkZQDUO0OUWqT+tKGocwf1DhMBJxqtrEjmvRoNn8wBoeoeP6rS1Mnqyai6jokV6b+yXTE4WVRl0opNS2y50LaWjE7JSC8WP4pZIRLqUKVkdSdTFH4tDVDM1VkTWjbiTlLBwYHHLzqgDjbfBzeUn2u+OXhQEeJMib1e5PJ5TE3PIpXOKXaLiLtRjnzSdkkXBiLfeZnT0FWYzxnfKym5+ZFxFUO8t9zkXISRxRaLaD4zpK6ygLG1Mip0gs0ZG3LqLaOxiIzWXvrB93H96kVtnCzkC6Wy3M6nJiewtr6m/GiajFB7TgdQvtbY2LgmxKQGxhJZjGRzuH/zMl763t9g+d4VDAdNNaKmqSVN1J5ro/dDiDa1gnK2FjWXxjpttKTvo7ER7wMTBXpCElgg8f4RHWcMGeN62KLHQ0GZzvC5I5Wd14z0T+oveY8HniBC8Tw8wRF0kMLE4bN46IlnkZ2YEIuCeZYsquScrkQ4tdmOdtjdpx29vqZABxADId6Om72KC0NaHbK6XMW5VpX5TsTcvK8MBVDz58S3OF4A3BN4xrDJpQEb0W+9t2FXSGCY+uBWHd3CBkr3r6NTWMTsSBDnTs4p75YRIxyukLVAAxUOFLmO+CyP5rP/P19v4mT3eV2Jnbfv++sdvWAhNgIgQIIEd+1SXON4k2WP7WQmtmtSlf8kqUrV2I4T24nl8TKSy2PZI2kkS6IkiqJIguICkgBJEECjgUajG72/fd9S59zv192klaAKNgU0ut/7vW+5955NtLZ3r17Hd7//Ej5aXhVaempsEjPxGJq+Ae7RdGlrS836088+i8efuKjzqd2uq/jhnRgKRmREx3OM75WoGc8lrwHnOct9wwuZP9tkMmaSyK9hs8uv55olusXhWyIRd8gbGSjUR3fRajfRaTedU38WkUhMRxwdbBl3VClXXR67Nd/8N17Sh5pwl4vNITCRCjb+XhKCPicdiEycsOZJU3+hxIAvnMf0zHHk8pNoNNuoVHbFkOB/kyFlNN2M6aWVSW+UdyGy/LwZNRU2Rg1Nn4R6SANs/iaMEeRdpnVPPWm5hLX7y3iwuoxmoyJJUqFAI6yiSWVqHAyX1OTwZ3tsOj5P/mzdKfG4zgI+d8nEOszENHYP2V2Sa2Eg1K3TJc3dBrIc9nnNN4ci/JXLmwkXDSsp7eLZaJ8di2+ra9i0xFMpfV02nkC+kMHdtTX84IcvIdhr49LJCXzpC+dw9JFDSIxn0WIDRqOsYAzxcARRMlR6JazcuY6b722ivRNBPJzGbqWON69dx9XFZTTlj8E2mLYJzsHcMVRUDDsPCaP8D4RWcxhM5JXNKBt1ZuPyDumEA8j6gM8Wivo9y+x1Sl7cQIWILM+rUAQIDjoI8XsiiFIkiluRMG5WdzDa2kahN8Juu4GrrRLWKV0ig49sKeby8q4bcP/aHuA9ZMPDkBnbMe6VmvEunzv50wOS6hDPhhBPBhFIBBEjo21hFhPjRdFDuZZrzTp2dxh3tInuoCYABL00Ts5fwuNnn0NgGECVjRWj0ZyW2YvYM2fzgZrvmZkZrSM6dvO+5TlOI0N+7hZHRolJUKafWxub2i+MKIql4sjms6qLuJYtRYT3MnuWkfafIs6G9ILwABRGc7GRoUaftZL5Cal9UoKND9vbFXx0/SPESQHeXpXxWoQmsxxCkl1QqcprhJnjXMnKTJcPBAdfbVTKNbRaQ1BJwsFJPBFAOEq5QgCZoMXSxccn8NjnvoiLn/oC6rU+3n/3A/SHbaWLsLni+WYmsMyB5m+e0xY/SACKA7KVe/f0fHL5DBYOH0YynUezzVQMxrY1MBp00KmUUX6wimwsgql8HplE1Mlq7KjnHuM+5vfjAIzvjYaFwWBMSQDxLO+wITbuLqG0toZOvSzNdzOYQM0fx26zh3K9rvc5MzWOYwtzYsaEyehLJpBMpHU2KPrRMY6IhnOAwub7n/7pn/R6PRaSUEiHOnsAw0HkWQJG1d82LDegwjXf7eZ+1vYn2LmfBAgP9kcEUj72S9/7oDntQfNla7wlyeyZeaT2tPPnkFx05Ec8M4bHnvoiLjz5OfgjBCIaGHYHaDW6aLQN+Z5IkJHCM5qSIx+6nQEe3F/Fyv1ldLoNBBARfdrkgSZn4Xunme3p02eQH5uyWsQf0nlI40Ayi3pdJkSYtMjWekjnMAcc/CWJKUGuCF35c5LnsBHnOrP7sSoZEIf+ukdcLyhWrat8ObzhPeHrMZnIB3+7g9hwhHGyX3i2c7iKIdKzswjNTWG9VUZzp4xRr6/mm95QrAF/9vpraFRqYq4QCEmEI8jmC4oLpDv++CQ9DGx/885iEobnBxKNhBSH+eJPXsCHH35g/iwOVGJNx2dAedns7IwYbWy8+Zv12sFUMIta+zhA6DE25dOk5vs/HGi+neZbtRKjKpmjLZOz/aZXkTFO5mlNgBnLqKA/MOnxinmjfBn98OPNt8WeqPkM7hsReIj5HoXYTQ7059pBzk3XaevM2dL0O41qE33m1Y6IenfQ7fvw1NOfxe/+3r+T2RBNRKj11oGjRt56WR0+XU4XK1qYiQSp0gmQbixNcK0tnV65tCuTjSinjDR+SNBhmgeaD9GEH412F9/5lx/hq1/9azzY2EA6x5xvZtZxChTSwcPi0OhSDm1yND4+8yDdHulUTPpWyIzTlJ0pl3IWxXRL5hCCnSL/hBcfBz+mEaHxB3UZco9nMc4oC+muTNvO5subtnGjEJ0TAs8YCecKTp2X0VvZEJDCz88/pAZADZwENH2yz7V4W/Uucqk8fuWX/zs898xjuuhq9bbTzpFSytfJgoYmJWE13gLagjxsWMT5sbVZwve+8x1885//AXfvXNd75iJTZJMGZUNkc1nMHpox5E9nlR1luhRdpJrl2NLhipN2M8/g14U7HcQbTcT7LYy6VdSaFXR8A1G2gj0mKlOzaTo/TtzoyKQYKFI9+XP8fjVecplVjBmLO6IVRMv9qPUGcjmvkxbGRcX4Fzb8LEgp2ONnQWq1DOiC8OvPfGIb1HtdNIQeyofepmeMMOKnrRx7M77ikEIXvp6JxVCZszTp62bkxotfeiG+DueCzL8jCkREwjTC5kZvHwKLVaOvekwWaep/AUVrf0hkWqa9ad7esMMIuGSNcBDAz1Wfhc8n9/L5w0eRyeSF1HLNktYnd+FuD+VKWeuecWQ0Z6MpTozOsv6QEI5slnqvuNYUfy4bbe4PXrCcsLMJYoPMRkqxRYmEUC6j9DXR6XU0VKuWdkQ7f+etn+ti55oigpNMpdVgkD3Dpph0c6IFU9NEVdMynWHzTlQimS4gm85ie2UJL//gv+LGB29i2GtoUMLnqthk6fyDaozZxJi5naGb2pNsRjiMkaVvBN0RjZSocWsgFuYFRvqJGW0xQ1zpd/AjEQoiR9dbTmz558OhGDpsvvmz/ZEUYpkp9P05+GOTOH3haZx85ALCsPswigAAIABJREFUiZjODe7NUcBzxPbi60yUJFdyDg2cR8fIP8JAiLZryiWDoamaOWW7ReCc9W2AafMja97V2Lucb32xo6UbHYtyFerSyNIwRM0KF1s/TG2gczmbkBBlL5V11O5dxZhvB48eyWEsl8K9tTWUK1VMzhzSutra2lF2KTW/c3OHNFz56INbeP3yO1h6sKlCdjIWQz7kl8Z7qVbGLj/PRApPPP44nn36GYxPjNl9AMZYtUXR437lemKh79GWOdjlMzBfCWMvedo+rnnPMIwOskTluVZtUFTVOczvxfdq9FErfHmpG8pLJ2VGdOW0Fu/cW8b6g3UlSwjhk4O6mb+IweCQb74ERZ0MmX5hkSj8TLRX3aBNsVAaDLDJIwWekYpJRGJjKBanZLzHwWu7Q4MqIhYtfb5EAtkg0JBpNKDxG7WjHLT4dXfEmQEsFhyTBQyN5N1g0i8OmNzr7g+k/95cX8Pm+gpajarc9XPZDAoFGv2EhJJxTxM1KeQLe022N7TnZ0GqOH+ZHpyDzQ66bUbVEdExLR/lAlvbGzJDVLoHs6cl/bGoMTZh/NyoNafMhcghvW/42fKM5fcxp962XO6ZujFeGJPuOT9WwHqphB++9DKigQ6evziPL37pLIpHCuj6Yuj7oohFEiCRPDryacBLtLlRKqNbbSPYD0j32OgO8NIb7+Ib33sRdze2ESKCqsxui8W0ps/kDaqUxXixbHcrdo2ZQIdgup3rbiY1PeRDFj58rjiGL46P4xANOOlhwO888uke49A1EqM0qscHCU6NfYkcNvN53KjtoLe1gTHqwZtVXC49wB3KZAbGnuAPovaSkhquKb4Wrj0yJKTRlqkbG3quMaJnvI8Hop0HojQrbaA17CJRyOGRRx/B6dMnBWTwbCQ1emNzE7u7DwA/3fbDGLQTmCmcxjOPfQ6FVB5bmxta+0RAeW9rxOehbHQ+j8WwML+gIe3K/RV5F/D8HueQJcYay7T/KvbbRHs3tS6SqSRi6YRo1EKEdd8G9Z50pnNY3Kij3WyK5UGzWqHGDE9mMkfEUHmmw0TiEfRZyHU74vYQwFh7sIna7jbapU08WPwQcT8ps2So9fBgfQMr91dRbzV1VhFoIZpLxJpyjZ2dMnpdNmFmBhiNA/RclSFfj6CJHwXmYn/2C3jkqc8wowX3llbQH7U1uGZ0FJmdBBdkwugitHwjMrKGYlNubKxjc2NT+yJfyOt+9AUiqplZZ3NAyKxtdFvYvr+M4KCPyVwW+WTSQCLHhJMkTN5JPTRbTRsi19jEqgACY0G2th/g/u3bCNFTgL45NPKMk61VVGrM5vamMqXH8mkcPXwYE+OTiMQTiDCuyumFFW0oo1WP7syoqNcUNUbtt/nAWAqEgQ2/AKG2ybDzRDK5p+pJMniIfB9ovlXbuV/7Tbz9+4ONt+44l+bkvr35E5k2yAFuZCF51HTjLVEuy4g3MST39OFeoogfkUQOZx77NB5/+gtKXWi2aoxFQZtxY406IuGONd+MGQsYQMdosXt37qFU2ZZp44ARwaqvyZKxYTkBjvmFwzjz8BnVpLVqTXI2sUK2t+RfUKuWdUfxzOX35VCacrzJKTaySdfTcJ2zzmcqidV3ZAbzDmWPyHtD2mnFc1pvYkyjgejm1HxTcjJo9RCkuebIh/FEHNkQIxJZR/UxDAWRnJ+F79AEdlpVtEsVAYLJsTzmDy/oTHztjZ/j/vIK0jRuCwaRSaaUsFMojiObK2J8clqsEcX4KfHGZBMPHqziwdqqwNx7K3ewsfHA9S/Mt7dnxvfANTc3f0jsYlLOiX7zmUh24K0nSRQODmDMI83Tvqv5/l/+8D+MaGx08dITujjN0MEQOM+VTctLmhber143zz/1TFecYZOz2/em1foKfj93+atn2oPg7WVaLpwVf7Z3vSgu9zOpK3ZIqBaMM1BiIWj02ZGmM6SE1yoNFfMcCEjfOPDj2ec+j9/53d8TcttumyGRplIyNDONqpoPHzVuHTQbTSEcnG5QK8MDi3Xl9saWYlE42WFBzsVFnQCLnggz4uJs0Dr49rdfwH/6T3+nRZ/MpLTpSackQsCi0iZN1nx5iK09F2tarGHRdlYh6L1GIaIBm47JkNe5Z5u7rVfb8r1ZJiqRCS4UPiN+YqTk8HuEfJbTyfe893nwwudggA2/i7jiVFcWSmq+WSzba6RJEr8/HZ05HWs1mhgvFPCbv/GruHTxPPocVtSZY2lTXT5H6rv5mw09p8P6uWQcaAJH/XcQ1UoZf/Hnf4Gvff0/o1fZtQxdTW54WAx1Oc8dOoRigcY49mc2kDFTCm4iW/xsSqxZ4fMKDDoIN+sI1WqIcGrH986fTdYENxQp7FJwmmEUKSbcwCyY+IybRKSY8+7zodHpot4yrZuNRoDacIQyqT8t+gxYRIgXRceLVSln/LidqVmI2nF/yJBHOn4TGRIHnGiUoWYchLRYJNIsiU2btOB0uaY0IopIImlZoPxMAwE0eTliiGQ0gPCwi36njS73R98mkvwaT/dPKqQsQWS0Qaqy0YlsX1oDZA2SUf/lWi33dtLc/Sr09Ow9doFr1r1/w4/Ai1LTOeDzyUl4TnEhYyr82ICzgaZrJNclNbhsNLlWxidprjetCSULHJty2z7iwc+voTMnP2+P7qRiJErGSkYaUv5c5iNz+m4NCJGCCHa3N/DiD7+Pd6+8IToZ9zAHaaTCc72trVG/PRJKPze/gLHihM6NZIrnQEhU+Fg8rSLdP+zindd/ijdf+SHaZWrrTIbAApLnXSwSl6Mm/7zTYzYmp9lEqjuoEpGTqz1jxZjLTRSvA/+gjwTXR5BDEmdq5TSZfK/JeEjNHBHuAbPAaczGjFjm3vqDiKWmEEpMoT6MYXzhYZy/9Cwmp6c1KBPKTPdO99mKFswhlY4BdxYdLC6sK7a/2ys5vP/wRoeetskGsCZdMMMa7XH3f/YGsY7O7v2Fp1U23eHevaUG3nwwaCwYgI8u8VvriNXv4tR4CzPZoAyaGq0GcsU8otEk1ta3cW/lAXrtofTbI1Ly1nZRur+FG2tr2B0OkMymhaxvlLaxVWuqMWT+9PNPPY2L586r6fXRAZbmexxqKkLOIrREPwtSlhS3/UEWhkPB+MqF/vqo5zf3frm7clsrR9dyozkQ4C8WHKSxcm+zgLQGwrmVq7GyoRVzlndI1S6z8DYXcRYsfE38zTvQPiE+dzZAZtZlTSbRt54Zp8qo1CLO+LN4F/m0hqLKrN4pt5HJjmPhyDHFpwz6LbSbFVRkzgcVLGy6OOwia8JOCsfSIaU75Jc8R8WMaGwcrsUtIaDV1v/W66a8ZcDs8i1srN1XbFIsGkKGMUSZtPY0myLPmZrPm4MqOcGHzdyTf0ZTLU8/L3S630GnRRd2+3ujr1vuMr+XyXNM802WAYtI7huyUehgTllMIBwzOQ8HQlqnxhQSk6jfRSbHIWAGEX8Ehfw4NndLeP3KizhyPIrPf+4kjh2ZQSCQRiCUQiiSFYrtGw4Q7A/h6wzQr3YQbI3QqLCQrYreOgrHcPXWXXzrhZewuLyqZo5GnWb5wbOTBYDJzUy64kygZKZnA3WuHz4fnuW2Dkx+kgr48PnxCfz3E9OYVZZ9AF0z8tdQiRpS0o+ZHz7strlo4AsGUQkEcK9ZRb3XlJZys1rFh+VdrA4H2G0xjs8HXyQoR27qL/m/VePJIM5M4FhxcGhNg7hWl8AMWTl9ENvpo4Fmv6qGM5ZM4cKlx/DopYuIxiPwD4Zo1Wq4eesGtkubkiTkcgWkomQcHMJDC+cwMzGLcqmERpPNBs9j82GQlr3fF2pLZJ+Z3owdIxpK93GuvWw65fbZCIlUwmjJw6ESIAiskOJNIyoiWmS46f5yTbakToM+6ts7GHVayBbyCCbT2h9M4zCKKRvOlvYia75gOI7AyGJFibAREKrubKC0eg8rt64jOGipPiASyNqSzTcHqtRv0+CQMkXGve1uk8K9I6kkXwcNW+Wjw1pqSDZHH9FQAJOHZnDqiU/j1BOfRSyRQrW0DX5iNKTiQJc0bQ4QZIKoJq+v4QL3dIku5ttbutcjdCR3DDwazLHe4d7kUK/dqCE47KK6tYbdB/dRTGcwVRxTHr3VOyapUaKEDBkZV8coTLIhGxoObu9u4+bSXWxXmLoRRyCYRmpsEi1KLsS+HWJrbQXV3XXksgksHF5AcXxCSKqdo3Eh+ayFeKZyyMKBHM+Fy5cv44//+I+V880Bv+dl84tQZ6+v8S4rgTcEtTRQZS1O13GyKSzNYr8usrvKcBE3uHb/31iXDqA4oPm2n8H9bGww9Vi6Y52Ex0ezRzrz1zV4l1p0T+IjyAeBaApHT1/Ck0/9EtKFMbR7NI2khxON8hqIBBoYT/UQkPnryIa3yytYXX2gc41DF64nDvAI5pBVIZlUMITTJ87g6MJD2Fq/h/v378k1fntnW/0QnemtrrGBM9nF9IKIJZKYmJqWG/3s7LwGPLyj+L5Ys+1r8h3ox/OfJnbybKKUg0kZLXSZ912toLS7q7OR6yzc7KEYiGCBfjuUdzXox8RmKojAwgx802MaVNCojXVMKp/FwpEjWvfvvPsuPvrwmnTfZEaw/iSzisk1ZDWSfh6KUIZhNSWfAeVH9UYN165dwTvvvItSeUevlYxH0e2l++egt6uIx/m5Q/p3N67fwOLNW3om5glgslGPEaie1XmoeB4AnizM9/u/9z+OqH1+4umnZGTAQ4oInFbJgew6LTK51R6A0l2kCTeYZ6u+X7TvW+0Lr3ZmBQf573phoqh5jaiLmXJGbp7jt4x9HNXYM33SdI0FCCBTF04vq675Ju+xzZy8YQDPPv95/PZv/1u517ZbRJPYxBja7eUSa2MIsYEKayJm/FC4KJlzGI+HFW+xdPuuNlAqldVFHOOF4WfzTeQ7gEqthW9+83v4m7/5GkrlqjQuXIgsIEltGJHC7UUZuILXDCFso1lIkyMQiBHqOcXbMzfnQ2vAPcMZey6OOSDthKFs3MDUlJoTdFCTfjbjEZm9Ee3m5M3TglsclX6FzOGbBZoRTU2PrsPCmYrwdZjZSwiteh2T4+P4ypd/DRfOPYxGjWZujMOAGiUansTibFzMldXPyBTPqR4DTaDSacsC/+pXvy69fG39jmWeUyfrCjcWGVMTEzK7YSPoaSeM8mY0X3vfPFz4b9kE9BEZdZHs9xBq1DGo1jS1Zi1KMxsVWdR+69+Lg2XgHalZ0ukH0OmRgk+tHDVzkK673e0jJMFmCLXhELvNDpptFsPWbQioEP2aTYTz+lA2M9PbHMWfRTJzfIlUqZo1Uw0VUjSI6bTRlCNyUNp06s3YoIajcSSyeQwDIfTp0EyXUrf/ItSmMAiPFE9OnmWCZLpeaeDVkLN45mdhrInesPcJjbcV9Pv7mKF3fF3WfDOeSI7KHFloqmxIube/+X6FHDljNK4laueo2WbMgxS/w6GkG+lkSpcNHV95UbDomZ2bV/OdTOeku47HTdvnoT0sIlikclDIgtybbvO/eYCSTkT0c3vbmha+jlQ6KSfL1ZU7+NEL31OWIyl0nGAyToPNPIvGra0t7ftDs7M4fOSomg5yGCIxDtziSGXSaHcHogEXc2ms3P4QL7/wbeys3pEjsRW+tpeCARYJKcku6FjMoRWHJ5xQ71ZqaNFMbUi3/K7WkzTDpBMSydpjKLjoMEVfjZBOccCQFp2Tr4OoDZE5IlKhWAbp3Bx6/gz6kRweOv8kTp17DIlUUjRIHyPA9ganZlhnA7V9RMC1v3sFxf+vR40zULO1wtdnkZNqytTt26+DcgZvSOh8YPe+xpr/vX+h4ZWGjl5mO6m0pJpWlnAyV8VCxo9KtYRar4F8JgeMgrj7YAsr29tW5HVa6OyWMdMNoBiIYblSxgolVMUcag1zIa5Wmxo0Hj46h08/+wxOHD6qXNQOL0oO3zg0VLKDySdYxLP54xpjsafpPYvRruk7jT5qFHPS5tkY8H9L8yxpRFi6Zq5lySec/nivgfbxHjFjNjNfG6LarMthX6aJLmLMa7y95tuGs3zRzCA3I0UbTNKokWwEtkLGkrKoRB56HCJkkUpPYH2riQ+u31F+9Nz8Q5ifX9B91+vU0GpW5FTNQRjRZN4h+4ZmZtZIlg0HRbwv+Bz49zxE2URS78rnxGJDCFibQzZSGXexs7mOYZ85yzGkMintLZ4jfK9smFnY8Jnx8+SeJyuJf85zhp+B13xz1VAS1pIbrw0reSbws2LsE5+bAQZkD7H5bghd5b6hUzJjD1mcMXKQjDGa7hljg8NJnlWsMQbIF7JK9aB5ajKRRw8t7Dav47EnxnF0YQztGnN1Uxgbn0M0nrPzkUUrhwnlGqrrJYwqXZS3d7BTKikqyBeJ48Ol+3jlrWvYKtc0dLPzk2vfsZM4/ORrkfTLGaC6HF2uI64zuexrYMDUAZ4ZI8T9wGcnJvDlQ7NYoNs5m7w+kxbMUZ+68ihjs0Rk60g3z3VOAc12t43dQRf1QR/rlQpW6g3s+EbYoes+vz5kvjSdAVk5tt7EzqP8LhxR88JhNaMVm92BvobTrHSWt1MDO7UtMY5YKD/65AWcuXheMj4OvNbvreCdd95Gt9dGoZhFOBRDMTODw4cexrHD5zA7NS92I5tF3rHaL553jt+vgSsbVdLGmfvN85/NN9mR6WRSe69SrepO1wA4lcLO5paix0hlJ7OOrI0UdcSk0LNeCkckj1q5cwedehWzE+OYXZhjl2oeQjSs4rnt96HdYrwZGwJ6QMRFF1YetYszaldL2Li7iKXrHyJC8yka4Laaygbf3NzSec26kc+02eGeaWF7cxelUkXaftY+ZBgQjCClnc0Lm6lMMoaZmUNYOPsUHrr4aeQKY+g2K+jzfTrmTkQmp12hmJTBmUadaT4dlCg3oZ41aixNsra4r027a8MrDTi6LQzZuDfKuLv4EZq7uzg6MwdmH8skUK737JN8GtCIqdPpOOPIqkCWe/fu4f7GNnrBKKKpHEKxPOL5IppK6yBQ0UOrWsKw30Aun8DE5IRyvj2aM9MOEnKhZxNu8jGerfz7V199FX/0R3+Eu8t31Xx7bFtj/9glcxABP9jPmKQv+Aubb+/feXead2ftfS+Dyz6GgB8EPs00zZpvuxjdcNqxbNjU0tSMTvkcPsjcWHTnfbAuEE3i8ImLePzSl0QPb/U52PSj1aA/FWnnTRTjHQR514FZ7Ttqvim/oSSV2eE0ZOW/IRuJDSh7gWK+iLOnH8GgO8A7b1/G6iqlB2VjOOkzDTgzakoWjPnG2rUtA+EgxqemceLEKRw5fAzJTFqsLO4hpmcpkcHJI2WuBjayrCFNykAZEg05OZSsVstiiPFMinWHKAbCmJucxoCADT2kAmFEcmkEj84BYxm0mw0NdFjRcs/MLswjWxiTA/nbP39NdSjXPocyExPjAk0p6WJKSSKdQiqZ2Rtk8zVOTI6h0ajihRd+IMp5l1JZJeWwdje2CN3v2YvMzc2qtqOU5Nb1G7qvhfATPBYx0AEUskWzeot7Wqw1x7Dy/c6XvzIiUvHUc88iljAt1R5d0DXfezTUjxVc+02gXMOd8ZI39REK4ijBv6j59kota5rMIMtr8LQ2lanqZemx2N/XS3jUaaFaQr5r2N7aVlbkgC5r/pEOrhHCeP75z+PLv/lbomp2O6T4Gfzv6aBZNHLC5fOTLmeTHZrbcBF49vEs3Nl8rK0+EMWIhkykFMbipFWTthFAmOZhpRq+8Y/fxn/+2t+j1mgrUokXhKjH2kSu+Xau3Ibim55IRarTiWhsIQMjQ6f3N75TURI9d8wEM2igLo1jbVLUrUnngcp4AF7oLGQM1a9rAfHPZMjGqS4bWQ/NFJV7393eo02YmYjRZPjfvOxockE6Vr1Sw9yhGXzlN34Vp44/JPYBaUbm/ks6EC38ifxLNKUBDvneMgUTa4BaZR9K5Tr+8v/5Gv7u776GTvmeJmP8AtLjiCQxYzSd4sVIt17HADgQ2+bRs0Xf4efLH4M+MpEAxiMhJIkcN+po0eUWQ2Uy8yKz92NInTUkRsGmCJzFnwoybm/ndkpUnZRUIUDBsJrvnQaznolsGrWYZ6xRegw85DnKKRqLeyJkHA6wu2DTTfMaogT8+HhR8xAgwYXNN6eLRKp44CkPm7nD/jDi6QLGp+cRDA5Q2d1Eg4XIYGARSRwgkc5DlIwIiTPV4qmveCBFijn2gZCQfRaER/39V803DYDovMt1556Pi6I1bZprvr3Lgg7JGoQoMS2gS5BO55lcAdF4yjmtB1UM8cKnqRSNWYi6HTlyTNmqKRreZJjHmDRNvtAVmtUZM4CTb65r72fzAiaSzV8svDkAqpQr+t+k0DEW4sHaPbz4ox/gjcuvoFrd1foV2hQMqwjjZcDfs3NzomGR+kuZCV8DqbdMOuh0WPhVMZbLoF7ewAv/7R9x56NrCPDCU441rQqdpyc12MGQUAGeH9xnzKQlfV1NN53u6WTeZSzfUEhGnO65pHK6QQmdlj0kNOModw0irtRtKgqJTI4YEtlpJDIzaA6iyE4fwZnHn8P03FHFFyllkD/f0teNPaPzZr/53qfOHWjGVSDsm8bsd8ue9tvcWW29mPeHXc1uiOpMwfYb8P3v8Au/ratKeEFbM8GZqMXs8ZIOV5bxcLyKYwmg3qmg6m8hlUihXurh3VvLWGaEnJ/UvTbapQZOJvI4PTaD3U4Xt/sdlKMhbO7sYmPlPtqNpvSdZ8+fwXPPPIWZ8QnRUGvNFirMGwU0COE5xgLfa6xJT2aRLc3wiEY15nDOX9Q200GfezZJjaXuEuq9LfnBS7gwSRFJN4ZgeveY9os7r1kU1VsNbO5sqyHlPvFQb087xn8v6jobNcbAcPAjhg21uBwc8G+5Lk3SYvN0slYCmJycx/ETj6BW7+PVy2/j+o0lhMJJTB+aw9h4EYkYqcpWK3pDATsfvLm8E/2M/GI78XyUTEkFNGVQXdPKyfW2p9hDusfyTqpVd1Ha3hAaQ20gGw4ikbpP6ubTwHOZ+5vFO5+j7jQiIuGw9Immv6MpE1kIRg/VOnOmRfx8FCfmSZMk3eHnU7eEhW5X35/IN+9y3i9kRdBJnw7ugWBUyAj1tkSMxooFFWskNCSzMRRnQ8iNtzA9GUNptYzdtZoMGmcPH0c0nrUBCL1YuN9LFeze30BzvSwnaZ5N0UQKzT7w/u0V3Ly3LvmSJFo0Q1Kd5RhIQr/Z/NggiH8uqr2L8OF5qIZX0jTqvmnW5QOTT58lI21uHg+lktqV3R7roo4zEQpKM66lQ7katab0OuAZNRxgiznMzRpWafzX66FOdLTbRh1DdMg6ol8If/O1cODvWFMsQBntw3qnzSjOLrXfRJCBwmQSvkAXK2vUn7aRyefwyBOPYuHkMQE//iFw44MP8O7bb4tNwSz4Rr2FZKyICw8/hcfPP4dTD53RfbJT2tHnyF+eRp/7intke3sH3U5Pum8OanZ2drC5ua5hK9cym5JytWwoajQmE7ZKuSynczZ23KusXaRZZa55u4tbN2/gnbfeVP302IVHcPGJixqgDAasYyyyiOuXKCELeDOpGqLfYbxoUFplyqOGnSY2l+/g/uJtJJhBHI3Khf324qJJnooF1WeUObY6VQ0Z11bX0ag39XlRmsF6imcjZSDMHWZtlkslcGh2DscefQbHH/8siuOT6DbKGvByOKMzSrG8NYFV3MZi3QQCJt8q7Ti5oTNlpcFjn0Nk1kEGGIg9xwFjuyHm18b9Zdx6/xriQ798WrxYNq5FMiOJlpZ2ttEpretnMsaM9eFutYYWzWWjcfiiMTSHYbFA4I8q0Yiu10EfpYZRZAoJGWSxlraBHNNNrP6W+3k0anGBuZzWwosvvog//dM/lWkcm/G9uu5A8+3V0webcI+tO6QESgxVxlYyfq1pkY2usbZ/q//r6nJ3p2lWZjpunUkH6GL7qPl+7y02iKbRVvPxfKP8qNmkaTTThezsNKasMU8D0QTmjp3HYxe/iOLkLFp9Dl6ALo2hu01EQ20UYm2wguy265JhbWxt28B10EG/3YBvFDEmF+vCCBlFUczPzmN6cgbvX/sQV6++g0a9tue1oTtLbByf6i6TxMjwSZ41NLhkgUFfn5OnHsbxEyeQyXM4St2yPQuygMyHimbWvPeIvDP2tCxTvkq5JBCPTCnJaWguN/IhHQyjmMmgX2tiUGkgGk8ge3gW8eOH0Y2z9ygLYCSoQFBicmYaxYkpsaBff+1nqFUqKNKTIJMRy5Kvn8ApWSUyzxyf0NnBwTrXy8TkOGZmJvHKKy/j1dd+psaeB6QYUZ4fVruNeCKOhfk5yVs++vC6GvBhb+Bi7SydSBePBuED1RUEvTjw4h3GgbWMdv+H3/q3Iy62J556Us23FVKm6fMoG95i1Ul9oGriIjFEyhVzBwpxD5n0EEmvYd77Xm7Nehe60FhR9Bzl1WkmrJn3jH32C0MP+ea34bRzm2YVVaOds8HjlB3+CJ5//gv41V//TXPFZOQFje6JACieggYH9kBG2C/wzRzJGnA62XLh09iClCbuF8ZfcEIaidpBGI0GEYoBa5slfP1r/4h/+IdvoNsb6NDgB84G3JBNUkysMdn/vf+enWeM0e9d4eqVq1ZkeC7XdhCajt7QFiIpHCKQNu0VJopToYFMxCiRurBl1mJopRyySbEKM5vTDg7TeHuSA6N271HfRTuhqQ5jwuLgJJWGJQ8dPYavfPlXcHh+FpWdiihlXsFGzQd13qIsU5dIOl3EtMssquzXCHfvbuAv/uKr+Pa3/ht8vU2h1vy0tHh5UChDj5QmMheo/d3PuT1Q0uu1srnlmoz6RxhPRjCdiiNDJJrVlMwkIEMnHWx8UW744LEJtFFUDJF6xudlEQnK0g6ERDdt0bzH50el18dus60sajbX0l1q1kJ9lvAPy+XcMz1c5O2RAAAgAElEQVQLKSdXRjWkGmEglJoXddBvMUbdwQD1TlsINQsyyTuYMQg/Gh0gEqdW7inkpmexcncRDxavIdCtSy9Mt2q62tNZlah2X4wVQ7317JQ/6bls8nGI3L93kXgIpNcwKXaDaJLWLN3YDfW2mCljkHBoZXRjTvIto92ab/vf1NXS8II5iwkWsDTO4CEWi+nrWHzslkrS3B05chT5wriiSajRIXrMC9c7G7geWGxw8m17wKfL2EPD1KiQ6kpkRnFdHV3CxbGc0LHLr/0UL7/0YzxYWzFqodB7gJmufA8s6KYPzQhFiCfSKrh5YCfTCQ0QyPhoNNqIRyNAr4kXvvtf8eZrP8WwWUGQCDPdumWoR6dbol8unousRRaudNHv0MG8i+7AqJvUT/IyjjFtgZpZH+mGppljQ2eqhKAKRa6HWrMhepe0/4MA/OE80vl5IJxD35/EsXMXcerCJSQyWUsmEI/V3PPtXOG+tgHnfjFhE3YV/ft/6O4DawQOogTGn9s/l719bOWF/bY15IZZ+u+Dt4e3a11e716PT/0ihxh2RtNEihfVTqWEQHkFp30VHPdRPlJDI9rDKBrH/c02Xn9/CasbqxiPUAvL5Ang4clpnJs8hF67j8VKFTdqFSxvbqFersgfI5VN4+Kli3jy0kXkMmkVlkJM63VdlmwkPG0tjdL42fOeYjNZLhMVHsnESYZs0uzRlM1rblgw2blhzbZFdfGXsmc1BHNPzd2b/L4swHnNKgt3NJQBU0NmR4yms+/t3ZFMNqC5KFcWGTBK7ZCZi7lQS2LAU0Out2aMJamWL4QjR8/g0qXnEQrF8OZb7+KV197E8r0NNXq5YlGU3WIhJ+d485awQTElJcZEoyN4EPFYCqOBxTrxJOH5KD06dYvO44D3KBEdejuwmSjtbGJr474Q12w2pcabhQzvDN5lLIbs+/NZs/k29IV3tdd8c+9zrwosoLmXonDM9JCfGWsCPjNjRdkJZ2ZZRL4baurZxLFh5vmgGEkOz0Ro4ufMNAaauRFxGQnZC0cSYshNLkRx9FwCyfQI64vruPPeAyQDST2v8alZxJJZ3QGDPqNzOui2OmiV62huV1Ar873RzHOIm3dXcW1xGbuNPoZBIqf89jZM0fDZE0SJompnnQhaLmpRz8jlfet8JOOG6AozbAPAxXQSvzY7h9PpDIhx07CTaBXXg8yGZJbGwpCRjFxfpJ/3tPc2Bn1cr5Vxn5nNIxqndbHdaUi+UedARZniIQyUEe1Yc0Rm/UCclPtgAK3eAK3eCG1OrCMjTM7lwR7r9u2b+rzy40WcunAWE/MzBvz0B7j69ru4fvV9hEP0DwjIbyfkT+LMiYt45onP4MLZi2JndPvdPaaSZ8DpDXw53KABIz9X6lK5L4h+s+jlkJV10cbmhvYCTQC5JhKJmBlrhlxuN+MpI2HEQlHsbm3j1VdewbWr74nFeObMw/jCFz8vEzDWCXQDZ83IZ6pxpeR0NNzsoSPviI78fjjzDjC6qVRCq1RRLcVae3V1RVFQZFmmkglpbKlTbzZL2Nx6gPuko/f6ui+VuBIgQ5ORecbiYzORikf1XC4890s4+eTnkM7lZGTWaHEP2PCKxT/fKxk7XO7cS/x+qp+3t8TiUR2oBIygy3QeiOlDLwrrOkeqLSgK7DRqWLrxEdYW74j5wuE66cYcEMRjEexsb+D+3UX4qnfB6CFfn4ajJCrFMAjH0PFBUatbTfrb8N/kEPRF0eVwKhbEocPjyE9l1VhlUll9Hjx/ORRJpc10jWevSc5S2u/f+ta38Fd/9Vd77BnrZ4yN+PE6cf8+22ftsX4yiYeZtbGJZWa5Rzu3enUPjDzwDUVU8epZ8dH3JbbctALLvEQZNr9MW3ISXA/U4usk+i055gFau4BJMmBCEYxNn8D5xz6P6fljaLOhZmPH4We/jXi4g0K8A/+oj53tNdy+vahhG+sKMpmo1fcNWAsq/FsszEw6L7PNVr2JN9+6oh6Hr8cbCJjszHoAAVVkirrziK+XoJGkhL2+QI6Hjp/AyTOnUcjRXDesM1ciJTFw2W+EON5QD8KcecrHquWS6O0c1uh+HPC4GCFFlNoHNOiH0RogUxzDxNnjSD20gNqwr/QMDlT5uqhBL0yMy5yX9dXNjz7E4q0bCHNdZtJybmcUGU10KTUkM4RDXA7T+Rpv3rwheRGN1D66/gHefudNOw9JNVe/YQPRfretwfr8/JxYItfZfH/4kb6/uevTg4u+XEMZwfHOMhkYa3KTje0brv3+H4rwfP6xR/XNTBPIos6m8l7RpYXlmm/v8ueHaM23FVB2EXr0aLsE9+jADlnk33uL1N6QNYuGrlrR7qHAHkXdijyvQbBdJBj/Y8j3Fuq1lui5LDjYfPsCUXzqU1/Cr/zqrzudA6nBpullgWYTJWvwuIhkgsSpE43JSNyg2zWjpmgU0+lid2dXm4CHATUmRG2j8SBiMWp6gKWVTfzN334d3/zmt/W9k+m06Mr8b06GRffdy1vdb8A9S3o+R0O994cZ9oyc/t0xAQ4+s70Nrw/dguC9yTg/G16aMi+jK620UXRSNrSFP0qGA4wRc0WKod2mLbMi3f6/NwCha2rIH9akWlTEWh1nTj+M3/z1X8bM5Bh2tkq6dMxswSiUfE5swKn3lnGrkgwMJaM2kc+XTvL/5R/+Ed/4xj+jXl4W2mC61L6LfLHqnJqLXr+zj1B7h+veLJIHLWMvBoj7R5hOxzGeiClqLEwtLnVdLBrpUi8qvRmrGAPCzKj43BqMSdmL4DIUTsgr9ZI0HxoMUe8PsNvuoNymyR0bVBfj4+QC0uEJMTc5gabPzH5mAcTGLxhSM9bixURnbw1BWLT00KAOj0i5Cnc60HcpzEetRfQ7jguPXsL46c/gwfoW7l17GagtIxa2z9SoW6ZTYa47DeNYSHrDNK9R0H51DZjXb3mF6n7zzcknD1zzSGBjZBUgD1BrwNWU231j+jYX66E4G39ACPbYxJRp2SIxvS8W5Gx+WfTwv3nok647PT2NbJY6zCLGxqekt05wasmhQreLerOh9cA/44HG58sCiw63hnpsa8LOz9V7D3xv1ILTWfn9a1fw05/8CLcXbyjDmCcLPw8eqDTj4UFM9/OxsQk13Xwd2UxeBoteXAUfm1DZUR9X376Mn/zo+9havg30m2q+AxGeB1HyMzHqjaRlJA2xPejKtZ6xYaRdEhHiIIIUP/M1CFlEGU2TqPnXpUZ6IPdPROuLe6XJS1QKCz73GGLpQ0hk59DsR5Acm8aFpz6NQ0eOgzneMuIi6i0Zhw0yjeHhafq9IsT2vZ01Hy8wvHP64823yhorNmXStl/deOe2IZFeEbLfee+d6weaT+/P9F3UfFuhw4EZtbwb1V2MSms42i3jRLOCaKuCTnSARjqDW+0Arm820K7XkGjuoN8pwx/z4/ThOTw8No5gvYs7a5v4+d27uL2zpRhFqhKT6SSeuPQ4nnzyCSGw0mHLOZoa7qieuceG8Nxdufa4jzUYcRpjvkfeEybHsTuUSCK9SPg9LYrIj3arI12pjAa5DnS3mOcCv6eSHORCbhc2hzNEF5SdK5Rhv/nmXmaDa9byjKbxBpJOy69ij8/eItI8TxUOMhCI4vjx83j88WeVMLC+sYm3r1zD5dffxtLyfdGWM9k8Zg4dwvTUpBoCrjtqRXlQEcWQz0KM2liuV0NC2BWEQ3bmkwpPhhJpsXS6JUJByQWbb6YOrK3eFVqTz2XkjWKZr6b5ZnPE5+0Z1fHvuD+FdNJDIpvVz/CQT77HetMo5jIF5PdhmgB13U5GRfRBWu+2DQL4/HKZHCYmpqzp57AgaDRmsgQYPTrodRD09zFWSCJbyCg6i6Zh8w/HUDzEvO5tvPWjm4i2I3j48ILuBbIHMoUCQtRZoy/pEe8Man+HXVdU+wNYXl3HD1++jLfev4U2CchBOuqTueaYDJ55LYtufn7emXpQyuHYFLGIMx5jUc26iPFcQeBMPIp/MzWFM5RKkFU1sLhINolsFvkstY6GXMttGVz5iPz7/NgYDnG1XsJar4MwgqLPb7drWB10sEPXbxZMNLQKhi0Wy0kFqSFP0JwsEpHeu9Udosl6IzTE5HwBqXwUizeuC9nNj+dw7MwJjM/NqFZq1Bp4760rWL55Zy++lfVWPJIV7fzMicdw7MgJnD59GhNTk2JI8LfOCWeuJQCBko1KTfuF8aSUHZEZub21JfSbTTeRLu5tolsECBg3xwZOw+Mgh5+UIPSRDMdQ3Snh55cv49biIgLhkIydPvWp5zAxPiZ/GSLfpGpbRBPNTXnnEWGjy31frC7uY5r/Mbkm1B8g7qOHQhNb29vSJ5MZNTkxJlrr9uYDVMs72N1Zx/r6igZ93EvU1JvHgRl2yimaUYVMD4kGsTB/GE9+4ddw/OJnFMvVa9ctlm7kKLEuMo1DQS9ukuct9wUlWrV6VSwGmbNScy4mS1f69Ug0YRWWa8DllzOi03YNa3fvolKuK6qW6Deb9Ua9gnfefRsbq4uYDG6hyHqQqDa9/fwJ1IYBmc2WWy2U2nzeIaTiRWQTBXSbljw0f3wGU0en5AnBITjPUdaqHIIS/OHP8Zpvnqm8+xkz9s///E+qPXmeeoOhTyLRn2yiraZm4g+HG79Y830Q/fb+/f695XK+uT8d8uk1/Rzwq653CT4CIg8MqL3vZeCPnePC6wyzcTUVgYIAEtlDOHPuU1g4dQ59P+8KGvvwqGkjFmqjmOyi327i3vJtrK7dR0BafGawV2ibjOCIBmd9eRCEo0kkkxPKhL91awlrD9aNgex6MXtd5kFhNR59qeiwbyCUl5bC90mQkmw8NrNHTxzDieMncWh2XrR0nsVqwiWtCiFGtmHYhol0VG/W65J1eNLCkDr6LvK5LJrVCrbu3EMhmMDYoRmMPXIC8bkZlGo1SRgMjAlo3RXGihoAsedimtHNj67jztLSnhP5IUoaJw8p15tZ32RPePfO1tYmNrc2VC/duEETtQ+NyRdgTDABEJPV8V4nlX1ubk7SXWq+b350Q803mcSklPM5CNCVsztrOGOkGavWAXOsp2m4xoPj7IXzOiyEljs6KlEbr1k2gwBrBFUfqdlmc8dCwQw3vKbYMxX7JHLuNed7DbbXnOiytgbc8I6PZ+SpUTtQEHpFtdd8kyaxvbUjihKpmKT40ozHH4ji+U99Eb/ya79uGbstTnipi9O7En2ai4BaJfZF0rQq95CL2osZMUp3s9HB2tq6mhgi2haNQhMx0s6tqfxocQ1/+Vd/je9//3vSFtCQgI2GFT4eJcW0M96gYZ/64tyhD1yu9rz2C1vPZdi76LwJlRcfI4oEqWM6GA090WS7ZwUYv476Me9nsgj1jFu8P7NmW+S9X9B82/yFZjTU4Cl3udPF+bPn8Gu//EvIZ9KidBkaaQUV15RRTnip2dlNLZgNZgKidXMdcVO+++67+LM/+z/xzpuv7RkcEOXmv/eM1WTmwebbUfI9mvjHybGEvwdIh3yYy6ZRiIfh77c1RePlG2KmrmJcOF80Oq49a1OjcvDUoFNvqy0UWoenMwQM84PmxRwIodrtYavWkNs5J8UhDlncsIQVPA9RNp+8jL3Pik0W6Vw0tyGS3e6xIWPsiTng8skTVW/zZwwsN5pbgo7dlE5w0t5sD2REkzv16xhFcqisvI3e7geI+Gtax3QwZdPHtU5/fF4GHkNFTakejzNJPNh885A92EQ5g0M2qdL6yLzJ3P1GIy/yzKUZHPAwsGGDfSI8pNnA0viLiBKNxjip19DH79c0n8WQZ47Gg5GFPzO/aXimiIhkWucMiyUWyZx6c/rNooaNNieYU1NTWrde/BAbHRYoHvWMazWZiODWjQ/wys9+gqXbN+01+nxoUmPKWJlYDM1WA+EYnXEnMDY2JfSdRm78PkLvM8wHJ72wp3XQblTw3pU3cOXVl7C1uoSRr0fQW8VtOJTQoIqrjAd4o9UU7bxF1FtmRcyo5cVl0T/xWBixiMuzpEyErsSk/tFwSpFCPJfoIkznHdJ5yWrJIl04Cl9kAm3EcPjkWTxy6WlkiuMaKMmEi+RjMyJwqKXb43r7di7tDzftcvhFxcn+0PUgA8pFknmN9F6zvX9P2H3hNeseecrtWJcjbmeOoe6G19p/hZwz8Ua1hG5pE5PNXSxUy4jtbIE81c7MDJbSBVQSY4oWaawtYe3mFYxauzg9P43TY0UMSxXcvHMX76zcxYNWFX26vmKIWDiCR89fwOc+8xlpwmq1Cnr0yeDPlZlPwlhENK7s9VxTyahAc9QWO0xodxu7dLKmGYvTuHF9UIfH84mNItel50EwPsZc6biGV9yH1oTzDDRKpdfAV4hI7exqOOU5w0rr7f6ddGhkM1DvPaDztyGQmqnpt7EcRDtXNjfUKIUjaRw+ehYnT5wTwk22zYP1bVy58h7eeOsdLC7dQ7PdltZ7bnZeRT1RJiEBcmh3HiUc6nWN+UZNq1y54Zd2VnkMYhkRNe1I812tVcy5eXsDW5trdLLA2BjzV9NiX/F9SQdYq2kv8hl5hmncF3wOXvPNtcjGydhbYbQ6pq3nc5ZWdziS3p5nN013qCdmk8H9LV3liNGGBYwVx3WuChEOWJxfcOiDn3rq0AgTY3GcOj2L3FQem7Uy2sMS0hMhbOzu4uUX3sfmzRounTyOI+M51LZqYhVMzswgkYzBHxxpcJGMJxEIhi0SzjGGNnfK+Onrb+Mnr1/BZqWFPg8Nj3LupQM4LxAzZTJJ0/4etAE9kW/FYUlvyDOdMjSePz6ciobwxfExnCP1MhhFfBRCghFdPH9lvEpTNNMz8lylE72v29Y5s9kf4FqzjPV+BzE2JJ0edroN3Ok1sUYXazrN8/tQ96zBvw1C2XwnIxyqJtHsDFBrMsu8h36oj/H5AoqTWdy4/qHSCcYnMzj28DEUZiZVK9HU9sN33sfO+q6xxXx9NYIThRkcP3wO8zPHkY5nZKx05vwjYitxT7EB9wAJAyN8qNdsPaTTKeXIc2+urz0wD4LhUBpvxpBxGEanfZpDca16ufY0O+TQKxYMw9cf4PatRdy8dQuBSAQnTp/C8YceUsPM4SllCqz3xIpheorPjyyb71hUe493N9dXrVFHhxKUWhNBosC9HnbLJelriRRz+For7WB3+wHq1RLKO1tyXtaArm9Id6fV0lmkJWK6HBmBJmNhOTqfe/ZLOHbhecm2/DwTFANlZwufjZ0jNEKk6WBbLD5+dtwbjAWTZ4WSUSi9YN3Fgf5IZlqWlmLyLz5jvi6+hAGj0Co1nTFskikpeO+9d/HGW29g0K5g3LeOI2N5xAc+xfbu1IZYr3fRD0bQpkleg5nxUeQzUzg6d1JssWptF2NzeUwfm0I6l9X3tbPRvCBkFEYZAU33yAgIh7C4uIi//du/xSuvviJWC1+nd14Kff6E27l353nDZb4/mht+0nCNNajnG7F3Uf4rBNwAiYMDat1wB+5SynA0vxCQYYxXa8SNFUZGApFcDuEky3ToOb+WrEqdZfEijp16DscfeRyBGM89TjM44O8gGe0gH+tiZ3sT95YWJVuKxELwDbsIDJsIoYOwryoPGEu+yKDbS+DevTKWllflx2T9yv45w7fAfeH1RqwDWSuRSu4N19l08lmz0WTE8NA3xOTUDM6eOYcTJ05rEMQ9SsmRGvCgDanV+IqVOTSfIjXpbQR6Q3QqVczNzgoVX19axnS6gOLMNKJHpuHLplEqVzQs9KoKnjfF8THdWRxUMvaQze9LL70odHp6agonTp1GPjcmcIUSQvYo7MO4ftiz7uxsYWPzAa5efQ83P2JMX0/NN+somu6RFs/PKJNKY35hXkPM2zcXsXjjljOmG9jQV5GkIzGNePcpopRsV9fDmqdWEL4/+Hf/fhQJx3DusQv6A/6ShltOuFZs7zXGzlTIiw3j5lNWKXXWMrGyRkELUIWJId9Cin6B4ZpHoTNE1pBg0wva5W4L2ZBgoz5/HM3aR76r2NokTaetjctJLjXfPl8ETz3zWXz5N74i1JBmakKxu5xIGPzPQkJotG9oJmLMjhTK7y1AK3jZfD94sK6Ghgc1D2w6KEei1MSYuPeD63fxZ3/+F3jhhy8gLjd0HgB80JyMGiJo0zOL7DA3U0fS1Cdj78+j7HuUzb3iWJ+LcxZ2TtL22Zh5Gp8jaVH2XDlcMCo/v6eeLQ3MGCnifiYJ3TLPcj/Tmnrq963AM+TbaH1eMW6Gbowpi0tzw9r+wrlz+NIXPifK7O7OjhoFHpSitslQwtP1O72gM1Iyoz1D7FOpkNCRv//7v8ff/c1fY31tTagBC0teAHw9dGBXTnW3tfdn3lo5+P9Z1LLRnkjEMEMqV5DI7QCxSEAOrnQxDgohMaTam17usTQUIUZ0siODtSaRSb50pzmm8M8XiqLS6ar5bg/4vULSbAs5o4O+o/eGOXhwn4+5tLuxgT8gynFHiBUQDoQQITWMmfP9LjpkP1Ai4ZojbmJ+OoytM0P8ITIP/Rtkpx5Cu7SE+uY1RFBFOGQRUsxfZwQFKe3Sq2oo5XKbnXuz6b0/7qVgEUj7yKdcNnn4SqOvcGinGzbjPBmxuOaNz8+czr1mywYcRK8Z20UX1XK1qecozwR6AoRJvRtKB0k9JtcOke98flwDBjbB6Vxef89pIpuAsfFxoegsxqnn4y9SAL1zhEUQCwt+Pd1Q+RotszWEmx9dxU9/8kPcv78sLTZjJugozaEdjZ04weVFOzl1SBq6YoHISVaNWDJtgwHuKzYI3Bf5bEoT2Fde+C7e/flP0WjustWW3om6UUOYOPzoCdGrNupqvFmw8ZKnZooeCXwmLL7YKPDzJd2c6Lfiy9wkXjEVcg62+CEyaVKZKcQy86j1Y4hmp/HIE0/j8IlTLqqN0GdfDA46D/PCZYPhDS89Tw3vsnXt8t4l8fGm3BUKDjHf13p7zbfTqIo1c4Byd6Ba0T7zmvD93vsANd1dpWwinBwgqOi8jukEayXEGyWkejUEd0uId4Hg9CzuZ/JoZ8ZweOEwEqEBNm5fQ+XOR5iLR3AoEcHq3UW8/eG7uN/cxjARACkwpL2xyTo6s4DnLj2jf8tziFQ40sX4GYjqLwaPubWaLs+aZW+QrLNT+axGKfNkOtYYMYYr7gzUBi5ujIY6pqOWhtEZsHkZxV4xoGi9/gAbW1uK3uJaNvraAYNEUzjrjJRhFg3XPEkBuVYOjRTl0bEUOPBJZsYxv3AW09NHkM0yuSPKk0Ymhdc++BBX3r2GxTvLKFfqcpI/efI0jhw+4mRJlvPtNfYsfnnW86xstk0baSkXHFJy8NtT01CplGXqROSbqF6zVkE8GsTYWEGop6Vr0E+DX2vNlIztVLTY2uMz4HPjXufPZ+PFPU+dLumayhZm1rvT6SuKTANAUq5JIW2j3qypCGQBRMp5NpNz6RI90WnToRAmMmlMFdKYmIxjej6JhYeKSBRTKHdrKFe30GgH8MrPlvCj776BsVgCF45NoxiNwNfiXRzBxOQUAmHe5T1FXFFOxGHlwGdNLt9LKBrHVqWOn/78Cl69cg2lelsopjzVHARhIy6LPuKZpBpCHgj7rD+tFzfw4UBJhfyAqSYjHAv58el8Fo+MFzCVLiAXSiLmZGliLnGQTVTC+DDSYTJBg0XrVqeDj5olbPc6iNIBujfE7qCDO/0WVjptxaoOWECy+XZ+BzznSN+PhwNKDmBMa6nWUQRnPzTC5OExzD80g9tLN7F8dxmZXAxHTh1BdszQqvt3V7F0Ywmdeld06OGIUWN+TI3P4tFzT+PEkbOETfWcDj90DKdOndJ6qNXodG+eCN5Qn5pvrgXeSdRRx6Jh6UsZZcT1e3vpFpaWlpDP5TE1NWmSsqB/z9SLdRGb1GGvK6SOQ/RypSbgIFsoyByU+0v59mStuAEIPQ94TqvZVQ64eRmNaN7KONh2D71aE91qUwMryos4RK7X2EzU0WtVLfe6XRdrhJKTWp1O0Fsol7b3hgds8rmnWe/RbIpZ27FEApPHzmPh/LOYP3xEgAObM54b1KnyTOEz4vrnkEpsmhZllSZr41CK+5X+AqxbjW5OsMZYe56ZI5tefi6iq+/syM8h7Pcjk6RvQxCLi7dx9YMPsLG9i2GvidxoEycncxgLB9Bt9rG608G9nQ4i6bwGwhu7O6B0OJWcwrnTF0GX3fWNFeSnM5g9Po1YOqX7nmxTshMM8Y4JveXgkJ8FP/e3334bX//61xX9xPfq9Qs6q/acyfeb8IMMLTvfiS57mm+6wPPucTnfTlonppfuLo8l5jHGPt58C6BwdZE3GLLBmV2IVms6x3Mn0eIpzXOMppA8O9no2o9iXWlnQDQ+joUTT+PE+ScQZPxprS5ZSyw0RDHtQwwl3L2zhM2NB/J5EWI9aCMe6pu7vp8acN4ZBFPSWN/o4+5yRXvUR/d8zlrcXafBgHjRrEGMiq4OhogwQSX2Sq6GttqPJpw+9V40VaNnztlzF/DooxfUgJdKu2IuMl2B731fmsqUB7L6jA0WGvlQ3djG4ZkZDXIqmzsYz+WQKhYxLKTR8I1QJRuEfYmTUnH4xdQKShvF+PP7MTs9jddeewU/+MEPsDC3gDNnz+nMzxfH1HxzDfE18H6PxRgH2sGD9RW88cYbuP7Be2jJN8zOVK4FSZsGA2QzGUk8WNvecIZrNOFl0y1DY4dlEJjkeU8ptN2XTscv80I/fH/47/+nER2UH7lwXoc7v8Ayhe2LpT9zUUVe9BU/FDOg6epwYMPFS5Nvgm/Go4wJ7SMd6ADSe7Cw58/waNNqIv2Wy+dtCteWarF4jdF+4WhUJ03La1Vsbmzp4XHsS40uo8YGo6Codb/5ld9RA8ymhOgdFx4zv0nZ8JBeDxn0BgJCkzkUcPnkRMeYgciCNR6LI5NNI50h9YWIsrWnV965gT/5P5kGXN4AACAASURBVP4EL770Y2SyOTkpB4Ns6GMq2OUoYknl0oErksdtRhW6yv0zxMJDvb3aVV/G4so1U6LTuOmnt5GVsazDnvQn67BJ+/BQdi54Xg77jepe56/pJxsEvgwVcM75e7925mZV6qg+Czbf1PImolE8cu4cPv38swj7fdJhBUN0ek5oY3LDErlmA87Ljb/DMVLRyTBgIWE6VD7DWNyP27eX8Ef/8U/wkxd/jAEzWkXB93IJjXZFx00Wmgd/7a8ZuojTzdWHyWhUZmupIBBnpild5wnI9PqIqTFyDu46UE2vZs6pNJLpK5ah3u1hu9ZAo9Pb08uRXRCJJtHo9LFDVIqbCcxA95pUe4b8gGh2wgm5yl8NpOj4bodUi+7AinDwK6YjyIKIiDsRVR8HDnzmbiDWH4qWPl7Io1jIIJuKI148gWBiDN12FYPmLqL+LjDsYGtnF8tr69ipNBQ7w8/W9N622PYGK5zoHXBxsGbLOU07DwBjOhjdSE21HNQtuEOFod67XWh8bhw2eHvGrii/NDZsvul2Xpc+vq8mWlEUUdLb2Jg05EIr7VgmpzgITrvHx6eU/U0fAZ4rpJczlzeRSjm9eNlygTkY0WVgwycOBDlM42XtNYM0Mrp54xpe/NH3sLq6bKgU3W53doUEsHBgo0CX1kOHZjE7u4BicVLxFCxweFinM3m9RqIVnLaPT9D8CVi8egWvvPgvWLr1vj4PnkNsdEac7Mr5l01IS2wKPjMWa/z7eoPGjl1dZEQv+KzpCcBD3D4zN3SUH4Np9hmHwt+xaArp/CEMw0U137MnHsGZC48rhiQU41nMzWwNm5pvNwxTsS3Gg/v83HTeztt9ltHB5nvvHNrj7x1Ev618twPJk6386wZce8LFIprxm2v392irRjmXOn5ogyr/qItRt4tmgzT8FgadsrJrI4MR8r4o4rkiNkc+lDsDjBeKODRVRDQ0Qr9SQrTTwLCyhWtXXsMbb/8MLV8d0yenkDuUNyPM1hA5fxxHJucwOTGJKHXdZOoojofROGbo5N09XF88+y1mkdTyrhpFosREiXje6d7dY5rYveUNPz0NMy9lPggZ2DizR/4zz9fAe9adfl9Z5vwZHlOFBbM3dObQygaT1HxTimP3Np8bmz3p9LiBNTNj9Bin4EHki4cwN3cGucK0Bk7JJGOISB8fCsG/cXMRV967io9u3Eal1pST7WOPXtTr4z0vhDPIqBYjT7IYZlwg9yjPK/7cbCathpdmOizqiaqV2Xir+d5Fr9OQqRvlIDRPJHrCX9wj1Hx7+1nxgnQ7J5XVZXOz+ebfc9/ztTB5hAUhn1OZjTt88jLRs6LniYpGxsT09Bp41nBgQNo5zwieY2yMGPU3kU7i6NQYZqZSKE4HMXkkgsQ40GZEjo9U+Di6rSJe+JcP8IPvvoTxVAQz6RimMzmE2aQioKG0+XR01dQxg4I1VatHt3Yf4skYssUiwok0rt68je/8+GWsrG9pIGf7w6q3vVmVXOqtoJSniGM+qH7ikCJK5I/0b4sp9dMsdDTAQ5EQnstncTKTwlQmj2Isg4gz0eP6kPSEnh320wxIofFav4fdVh3LrQpqwwHCI/qc9LHZbeNOryXqOc3U+jxr6aA9gvaA9gpR0qAPiXgKo2FQLC3eob3gEPMnZ/HUpy6i2q4ocWJrex1j02PIjRcEaqwsrWBjZQPomR/LYEg2BzBemMbTj38aj517EkGEUa5V4Y+GcfrUKRw9elTrg+uE64NNpUbTZBTRWK/Xc1rquGJRKW8iynvjxnVlgI9TRzoxoXuI5nUWvWT7klp4UVv7Pd1XRPtYdjHmkZpO1lZkTopJpqG7NRRcBVx7vlFf9Q9roRid8snsHADhgR/9Zg8IJZWFTjo6zXD7nQb6rSq6jV2M+vZnG5vryhumR0mptGVgAWn/bJpHQ8XdcpCdijMFJIRuJI/kzAmcOnNOkWB0umadzrONd6dRsQ0sI+uxI4mWnd+e3IXPjsNjc2ln9KX5V7A24bPhIJsDY/q07O6WVdEWM0mE0MedxRt45bXL2Kk2EIql0e40kA1s4eGpNOaTQfj7PmxUR7iz2UY0WRRAdW9tDZU6GW3TuHD+GXSb1OgvS6Yw99AMQqmo9Mncs0ZBN+YbX5cGWWGaKXfw2uXL+Np//jusrq7J6FdySoF/1kAdRL4PItTeeatai5pvj3ZOFmnXNd9KHfA8ig5UxQfQ9L0h9v+H4dpeBKcHLJKR5OosfkfWwGzwOMzgMJWDNgMBXeqQD4jGi5hceAyHH34U8XzOMtQrNSTCPkwVgxg1V7G0dFumacGIxeUG0UUy0Ed42EQgSBMxxlZ20e+GcfdeExs7XWXS90cdhPyMLdwHP9VwmxbMKPA0EnaGzxoKqi+xO5L3m+4wgS9+edmkUzk8dvFxXHj8ooakFd4Du1tODmASYMkIYsbe4dkW9QexvXwf+Whc9zTvrjid7bMZDNIxVOlP0eQgwSfjTKLN/PlkZ5CVzDUVjoYxMzGhFIFvf/ubStZ59OLjkhCSms5GndIF7neuD6Of+1Eq7eAHL3xPdSL3P3sJGVLLzLQn53ICOrw7Ws02bly/jtV790U7tzPbjy6HNmKYdFS/mb+LAVVMmfB6XN///Ad/OApFYjhz7qw5b9Mogs23pwtWxq9pT02GZxWTp0+olEq4ffu24gMUlxMmRZKIlsUARaI2keMlpBxFFxPEKQk3j9eos/E+uBC9wky1jN8mL59Evr0BATUDjGkg7ZzvlsgtbeJ7fR8eOf8kfuu3flcolDXbLEh4A5m5kLeoeJh2u85FlGiG4puMo2/mGV2sr68paoyHXaGQQypNN1wiXKazff3Nq/iTP/mPePXVVzA2MSFTKJlxBKL6mX3OiB1a6OmNvXgqrnBqlfcnax9HIL1Cywx1vFxdT7dpF7bJtc2N3Kj75mwuevfAptJEwjzqsVGIHaLlEBw1Tvpvy772iml9a9GP7XlEIzFNt0n1fOTsWTz39FMI+kb6HEgrpvbDLqewi4Ric0SaPmROp5gzDUAGCNMojI0q6fv+Pr7+9W/g//7zP8fW+qpcL5XFLedem8QR+TZzhk9qTV1j6R8h4vcj7/OjGPSjkAwjHqd5T0eTqyhRZj+zok2nI1dyF49DxIboYzgWQTgWRS8Qwna9ic0qY39KutClfURQqHiZRkNyow3QxB1hDarcxJDPifvAoY3SWQ1Hii7h0+3SqdLlsHNwEZQEe4T2sIcGhwta85zAAvFIDCePHsOjZ09idpr6NMYZMTuU+mCiz2E53A4HHazvbOPDO3fx/q07WF3bQqvTtrV80OlaAxbzlfYo+17zbUwQcdBNZiCHSyIvplsi9UxImi4FJdDb4RsM6LPUGnL52qTd0TF8YmoGk9MzahplYkj0j3EUURacQ0dLJWoVRjZnVPN4PK28Vg4HuVTz+YJQCjbCOldiMRVbm5ubKnbYHHNSz2kwP6diwYyj+G+FnHeaWFr8EC/++Hsy42DDwUOYr6enom0kUyg2EQvKrjyMsTFrvtMZIvUJJFIZsRys+WYu+bjQh25lBz/70Xdw+eUfolHdFm2Vucd0m+0pe74v0xxpUjXYi6DT7aNSo/6UOeRxpGLmEEsUkeuEz9dzRNWElxRR/hmIpIWQTo8hkZ5EY5iALzmBs088j7ljJzFi8RjmgIxO+YY+0uHaH2Siw0H2kO19O3ctIoaNrxk+7dPRvSGnlRz72nDXOu8NS00eZIZ+usD3VpYtMhvamK/Fx76n+1pDxkWUlOutmm904WOsV2soimJzWFMWbiKSNGMnfxC7tRqajRby6RQminlEkqT5hhBFF/36Fm6//xbee/XHKJeWMXmygPlHjyBbyCLaAmJNH/KRFJJxoz5z7bPoIfWSr8SjLZq5KM+qsBAYJgtQLkP0h/RWb7jFO41otgad7qy2u9IKcV72XkHIoZjovl0zdOHaNV2jRY0RSa43aBDWEm2WAyXP5dq7A7h3OIgcKSLLLnk+NwGabM6c4zg/dxlHBsIojM1h5tBJpFLMsbeiLx6la7ZRVqq1BpaWl/HOe+/j5uKS9u5TTz4lKnGjYQMJM5cy21wO1ymlUQa0Sxtgka64y2ZD+bVsAljYbG9viHZORCmV4JCWw+moo7VaBjGfKe8t+h+QseO5xPM58zmxieBz4rCORXchl0U0ElZjxXgxrjPegTwb+Jw4LOH5zmKIEVUcuh45cgT5bB7Val0Iun80QDEZx/xYDpMZmktVEMw2cOTRHDKzAexUW/BjDIcmH0YydgQvv3QV3/qnb6Oxs4NcMIHjs3OK8+kwcpLRazq7+ZnynLZBdEcoWk8NU6ZYQCiRwrXbd/C9n/wMKxvbkuUwo0NP0UhG7py1e9hrvoVIuahVfi2lOywe2XwLLBn4wZHChXwKn5kYw6wG0BHkIkl9xtrzGhTYz7EC2thRHeqJ6U7fqWOzU0dP+yGMar2Ne9UqlroNbPjIBPOhSw8KP01DgQbPTzHsqHFnfGcIAX8E/SHvyS5a6OLY2cP4jd/5VWQn07j8+s/wxhuvIxjxIyH2UB3LiytolVqIBGg6KRs91Z4TxRk8ceE5nDn5KGKRhBhBtXZL1O4TJ09IMiJ3Ze5X3rFCnw3E4FriMIGGiSzWGUPG4c7i7RvYWF/X9+B6kqFi2Dw3uHZYF7DYbrQYC9nWviP6SDo271qBGqbxUvPM3/wMpqemLUKzXkOvUZH0gUy8dD4nnWnIF0Q6lKBNA0rtEHwBNs3c7z00a7toVrfg7zY0dCxXd2XGtrG5ho2NNWxvrctojU0zzwIOnIjoExUu5jPKwt5q+1EbJXH+sYtIxoIapnHYxP1PWi7PLt5X0rUTkevSU4T3jCdZoEu/+fEIJmLsKvW5WiM27GHDU6nWNETXcNgXwpASheVF3Lr+Ae6trGJIZ71oCkPfAMX4Fo5mgKkgNcd+NIdJLK23MQwkkckUsFtpo1IfIpmewdmzl+QbtLZ2DwtHJzB3bBqBVET5zpT00DyLenrWB3wPapwcC+Hy66/jL7/6l6rTVXvqjHK3lEMjD7K8Dg6XbUBqRqlkpFk0ax/9Dk0dmZFtCR4GZh+IUT5gRGqMUmuYnWe1k+kZyGWRj8Z+VSflsVxcHi2HNaxRCQBwaO4Bk4IwfEENUgPhDJKF45g+dhZT9JnwB1HbLSGELiYLIYyazOle1aCEvRzvgtCojxiaiPh4liqBHZ1eC9VKF3eXayg3LXVnGOghNCJN3ZhS3tBZNzrd1+UdwhbD1Ydu1m5V4McRc9bDPNc59Kd57pPPPoOzZ86a20rfJIFebCa/VjIj14Cz91y/uYRgqytJUjyX0v3ij0YxSITRoATM/Uz5iciAlqlIffVclDlySHNkYV6v61+++x2USxU8fukJhENR5IpjYmOSlSTqOQ0q2beGg+h0W3jhhe/j3Suv69wghZ6DWRoEcz0MunztXXRbXVRLFTEvmWgQDZnpKvtG+jiJag7rtbw1I9M5smCctNX3B7//hyNOkR4+87CQXjkhO7c2NgtESHgAmlnUvubba75rlTJu3bypXDQiSPqgPpYJzWmiUe8E8ZNux4gHR+fjpGJqZkp5myxODRE2CgeLHf4KBDkhsSmXTRe8xtiaTxp10EyD0QvKMuamEdUWePjMo/it3/5dxGIpdDtsHFzDJrqso3gp4pmLQl7Apr9gwUczMKFN3As9RT6w+c6ksxgbzyGZoTGFvT6CGS+9fBn/15/+Ea69dxUTE9NIJNJCs2VIolvOLggvX5yNiWd6yyJI79ajpbhYFy870JBdm1QbtXCfLu5Rwz00UtowVyhbk28UM0fiVzdlz9Ky3O1FeXQcQ9/5595MfC+/UI63ZDMEpfsoZHIo5HI4d/YMnrx0SU3s1ta2DGa4ptiE23AlqAOf7qXUyAeDNPIwvSRdXSNRDguMlZBMBvDzN6/if/tf/3dcefMN+IfUFVl8HJFgluPDHptvz4HQnap6yY6twSmYz4980I+ZZBRZoToD9DotN5knNdoovgGu7xHkwshLMBgNIZFJIj85KWoK40QY+VWuNbC5vaXNxsu71uhgt9JApdFCu0cqKlkJRhHW4yM6Tm2LKKu2ZvUZKHqBcWPyKBbtjAeSdNV8b9QmkobdZ+QNjX+GSCdiOHfqBJ66eBHHj8wj6fLlQ/yXklkEMaLZmzyPOHkbYLdaxfVbt/Hmlfdw4/YdlOkA7uNk0Tn9y1DGo/e6qbD1e3sTYmm3FUllbAfLV3exdg75tgGN+TWweInSjEnsCb43M2Rjjvbk9CHMzh+VcQtRRRbZOsidqR+LJk5xSY1mQ8wDmxcs8z07jPdLpDA7O6dmmsM9Ht5stvlNWGDxsycFls/ZIgIDataJinEv80Lr99q4vfgRXvrJC3j/2jtaE4yhUGNLnwSMNM0n4jk3Ny/qXl4U+IIGAnRyZTYtNxARSa5vOWbGE4j4B3jtx9/Fqy9+F/XdB3LFbDBOjJEtbIioEaeZDdH5UFQ6SbIA6PLJZ8sc8ViECFlXDB4h02qYrLnhpc0CTe7sCCEYTiGZnQLCeTT6cUwfPovzTz2P/MQkugNqyDkIpQGW5blzWCRkzWnMtL8PZHzvX/T7EpODLCSvWd47N1y00EHqnphSB+Qze2eLd6x9rMn+ZHN+0GTShp5C0ymBUUFtw4cey4QhC/yI9gfPw0qpila9jUw6iXwujUDYKIkxsmyCAVRKq3j3jf+Xs/dgsvM6zwSfm3Puvp0baKCRCBAEQZGUSFGSbWWHGqfxOs3ur9mqndngXcsjSx7PzHpqZ6SxLZmSRcnSiBIlSiYIkmBAIDLQOd57u2/OW8/znq/7AlJN1W6zutjocMP3nfOeNzzhe7h95TXkk1185OmjWJgsItphEy6JWCYPP+kJARN0ZHIfDkQlHqbGhJpaPITJ/WZSxDhORWPuZe4pUzg1OxHjQLsArMOXHx5U3UOGWaFAdXJn06nJtzkFeFN0ws5pS+cV33LmaFniomvtUCqmrGa2Y9wHavKp8Ce8kA4YppbdHwaQSI2p+E5lJhGJpVWQEFlEMeYoBUTpjEHObL2BpaUVXL36ocQkz124iHR2TP70dmIwJrBw56SEOYPFDTZT+V41HWfjcMApSwO1+r6pH688xMYaJwUUriF81OUEhJEScUBedoMTGk4Rw06TxCCaTLK4T4sTE0rCOelmE4wNYIqw0bKQ03C7LyF5OzPGscnGhmin3UOptCe479lzTyCTS2FlaRmV3V1M5TM4PTeFiXgUnWoZaxsP0I7sY/HZccycTsnOJhGfwvT0OeRzZ7C9WcMrL38XP3j5h4j2I7j4xGlEKGxESlOIlja0SDRqGYsj8pM5PWx1W5qS8nxUw/7KB/jH13+Ojb0qSP/zOcFTO38fRY+oMSTPZSu+zWrOeMpS3Kczh0QcQ8j4gc+M5/GFYhHjRGowwQ2E1CA1dwrLRezDeI1KKvn6qIrdaWOf0x751/tQrjdwf7+MW+0qtthU6PvQ5T0JBaRaTe0N5k58/KhoexThC6E3DKDe6aLZa+Po4lH8yz/8XRxZnMaDh/dw/dpVNFp1FbG8l6tLa2hUmwgHiBYLIJUMS0cmncxjYuIopqaPIsacKhBEvWEFMW0h+ek19JjEezGKe8Qca+rKSZh3mrhnSaJK6+ur4oQXi+PmWkDuqhrKRA9Y7GHEYTOi1SHChE1TNngJd7achlGKiBw1f2NxTJAmlc7o3vTaDZRLJa1Lvp/xwhiibILE0xIpLNXZfPchGDbEZ6NWkT1YxNeVevXO7jZW1lawu7MujYSN9RU06lXZ6bIAphAqPxnv5heO4cyT57Hb6GOr2sK5p84jlYibtR3tD0lPiMcP7MCUdZDS4ZTqub9YwBii0sGdnUo4J/ZCblJHgSJ19ZpiM2Mfm561ag0ba/ex/uA2aptbGLR7sg5rMv9LhnA8v4vZeBuhGvnqMXR8CWzudtEehBBPJ+HrxdHtxzA5dxqFyaN47+p1VGslXLx4CscWZ4EEmzwGf2ZzhPaSRF2qQTokBzmISMCP927cxN996zvYa7bka7+yfB+16i4ibGYOLC8zhJ65v9hg2RAg5g5hrkRG8/JLbI46CCy63CjsoAaxGvww93QtaXf+OUSpO/c8BIunhKMGwIEqjqPuaYpMnZ62UHKyGpNbFX9u4sDMq/z+CPyJGUweewpHTj8p+so+aXPtOorZAFL+MsqVHaEu6O6kCke2u21EQ32E/WybsVBt4+HSKm7fXQHZQtznQ17jfkgxSK/RuULZwJDNP9YSvFY26dbvSQvIqId23ay9wPtCXRQhRfpDTM3M4PSp08rfpo4eEXWI5xhh9kJTKje2eMf8sHRvGf3SHlL5DKKZhK4J7Rn7iSDaFM32hdVUolBadd/EFTkB59CPzzE5PYGTiydUvL/11ltYXVnF4qmTSMSJnsgimqCKvrOMls6OuWtwT1+9fg2vfv/bWF9ZEqWLKAKjZBgsnvupQpg5LZVZ11KENcBBGKlLNilXY0UaaU7vy7VsbLzqk/2Y71/9q/9pSGjmk08+6WwWDqGpXufegy2PFt+CdjJRrFWxdP8erl67io2NTZsUsCvrDn8peAuyYXAFz8vbE4Bg8vrcC8/j5KkzuhksHqy7RnVSQmuGUlXlQTxafB9A7zBEY78hO4hmq6FuAw8gKsXy0Dh//iP4vd//fSleOqcpd5OtIDUk5FCisRKpObg4Bs2ktzIFscirWCMkahhQ97A4kUUqG0YgbBPBRmuI73//R/jqX34J9+7cxliuiEgkYWIk6MjmJxCwg8G7DtwYXu3L72uLKyjYRFafDtJrmbIVZ0yq5AN+AD9TL8VNzd00XCWCbQ4PRiIO/wHM5TBweHFEC8V14ayCdCW8x1GQvYhfhwWL78nCGMbzOZw9cxbPPfcRve7drR1TsU4mVSSp8JYipx9Bcq6peK4mKjcxJwO0yuArNQXieDyIzZ0K/s2/+T/wD3/7DXQonOfvwB8wiykWkOSMeMX3YQLhLI20tAOIBoIoxkOYTkYRD/jUqWLFHw4THsMpbVDdM06bo+SvsHsaDSKWT6MwWURhZlaq9oLSOOEObnZOolg4lvfrKO9x6lVHtU6xkjrqTXrtDsX9oNoiWYwMTFKUdXZ8VsQ6sRtuQE7aE1EFyPp+XRMETsTbzjM5Fg7i9PGj+OQLz+HcqROIuYRUt5JQYgVKeoWbJVsoGpZtD5ElFHi58v5V/NNPf47r95bR6vvgG3AyTc5rT9B6cWsd9JDBVAmeYPKGeOEGMTqCgwI63QGJcjm6rxARnPAQthf0KQnlR7NHVdyhkt3pmTkcOXpC1mEMWkyCyI9nEkFUCQMWp3ueZ2SB0PJE0hKm9kDCZ/QAZyHM68lJmmkdWPebSbx4eIR0i8NjavtCrahYkcIBHty/g5/99FVceecyavt7SFBsgygMFiyc+u1XdY9pO8PpGF8HYe7ptDUDuPZ5j9lsEc+oQIXNPGKBAS79+J9w6cevoLL5EM1mDbVWG00W30TR9Lo6PHktEAxLBbhaq0vMi1DndDKudckpaKPJybc6YmrQsHCSHoRrhiIQQTw1joh8vRNAZBznn3kJJ849hVg6Ka5kt0dFdJu8GRSYjxFQETFK0fASksOJwGHxPZKdH0yq7fcOe3ajj2VfK3V1zTsPU3H4SKO0oZHvutd0SCWyuMjClEWkiWga+sfBcV2jiJoTe2WKK1EgLIV8niIq9C8mv4qc6yzavQref/s7uPnz72G2X8MnT0ziaI5NlAgCuSkEp6eBFBvETMR6aJKb2ZE3hR3Iskk0fQ4m2YSN1+sVp1WRlFeqR/Vh44faIx5X2Wg3huoavVb8uaCpXBNSUDfOsx6/Y8rphIjT553IDDYEBGWj8jkF+tQQs/1qiAEmVWzKcppOgReirA6pACygo7E8pqZPIJ2f1kSS90k0ETY20QdrCZsAEoExkLfw0oMV7Jb2kS5MIBBJo01xH9kdER1AOyhzBlEMoSAgRR45dREaxnyre70GqtWyCojlh3dVRLCwydBiLGrCOyyaGJdYxHHCzRgUixE6zgYF1AjhXuG1KRapB5FTwUbUi1lKTSlf2NzckKAQrzkn7WxEpNN8nhBoGFHerakxc3SRPq0BrK+soNto4PTROZw9OoMo1aZX1rC5s4NuuIuJxSTmTqSQn0hhbGISydwU4ql5JJJFXLl0FV/+3/8Dqts1vHDxAvIR3sOBGnpMLgXxdagtIpfIG+76B+gMmQQH0W8P8OaVq/jGj3+Ce9RKCUREPTrcNY6a4QpxUfOcHauX/3BRevoBxMSQstL0RVEM+fE743n8RqGIDMWHAkFEBHPlurLncCMBFRFsCBByTms0cM11uqjTDoj3pNPDbrOG+1UW3zWU/X5Ee350Aj7UwwEQx0QhMD4eJ0gJirlxeOIPyJKs4QTaFhaO4V/89m/hyNEJ5YlsPJqVotm68n7y/rPRRlHUfC6OQpaFrB/trg/RVA7JbF5K3HSIIMqBDfJjx49rz/PvPdcADRxUQNOqsC00C88TnmmVchkffPA+VlaWRHsgdSiXy8rKkVNzTZX7XQRZqJBSyGGPj44wCfiDUTWGVPS6IabBSv0IhCOIhmNCSLHJyg1B3jYtkTqNJpIUC/MFkE+lNBVsdIPKGSS+yaERaQmDDiLUBmhWsb27g/WtdexsrWFrcxlrKw9RrZQk+kRevlBm3LvBqIQ2n3nhk/DRN7xWR6E4rpyjvLWjpgjXIu89hciYlzGeiMLQI42FeREdGMzpxUNHmfGeucfQAaBetWYC/y6dYfOojc21NayvrWJ9cxnNvRIC9QZ8zZ5gzLVIGKnxBM6OVXAk00Nts45SJYSBP45G3Yd2L4BIOopkuACfP4H5U+eRKc7gnQ8+QLVexrknjmHh6BSC8TD6DPR9cwtgfhligyZAikBEOWXAyNRacQAAIABJREFUP8BqqYZr99cRyxcRiITx/e++jEs/exURcpl9LLA86PmhZZgN+vh9jjIcVVM2uKwPOrp/jKWeHKjX5PHOzcP2leXbo9xyG3cbClK/78mge9wkV7971FBedzYf2QAWytANAqW+TmShdm0QvvgYJo4+hSOnnkYkkUF1fx/NagW5hA/zeRbwRAhRr6AP35DaCUwW+wgE+4hRG8qhgt59/13cvHXLhDKpiUVhZk+c00HejeNtDTqrSwzd8iiCwCxxNWjj//XaPSQdESQcPvSRphf31DSOP3leVFUWwYR2s6lK9JEsIIm+qTfR2yrDt99AIp1AN0CHH8hKLJzPoE26Xs1iPT29NVhhI2kIIQgL+TwK4wUV4YzDHArznJicmtKwxIRNx2Rtm04m1bgkmo7D50g8JlHcV775dbz6g++hWt62abfOZTYn+6g32tJSEKUkFjUtKjXnKbRGpXqiDJlrGRZM9a91Uk0ziZ0hrrk//dP/8ZHi2+tge9NlHvIHXLQRn29ubB7y7UYNyw8f4vp1KlhuH4iBWMHhfXp+rybkZlMms1RhgfPF3/pNXLhw8YAbx+emDQM7arzJafLCYrRrORRj8xoDUoeuNVHeKaHRrFmS5uMkmh36EJ5//uP4jd/6LcST9FZ1QEi3mFTIOtER/4D8CAZsGz4rnxlAxbdEKmo1rC6vq/jOpNOYmia5PyplY26Uaq2HV777Q/z1X30ZD+/fRiaVUXLHFI5y/37Cvah87AQ4rPB2x6xTHWY3UjBwDaKt+OYlt6aDTc6NQ8CvnVDKAT9c1fKjBbgrnr2JsKDkmsT8ssLbOliHwcPB00T4OBT+GrjueyaZxOzUJHLpDE6dPIlnLj6tInBna0eLj91+woQ4jSRsScW3LGocoMlP6KIPzDmZD6iTP+zLM51r8yt/+e/w5S99GfslqqezKdMzGBGvQZfJJW1lPAs6e9+6AoLL+5GORDARjyAT6CNIXrV4KT5EwwEkYqaySOG1sMTjWBD5EaEt2dwMxmamkEilncXZ4STYGieOE96nmjH5y7QQoZI1C0rj9ErRmgm4bNSsWyZxG4dWMOGmobrp8VQKU7NT6pjdv31XwaTFrrnz556bmsTT58/hiZPHkU4kdOjyQx7Xsl7z7P64emgpFxQkm82FRCqJ7coevvWDH+FHl95CaZ9dRgcUJzSe6vhCfJh+gIfIULPE8QttiuY49x5/yvlVKgDLCsMgXixS6K3OApxrqdU1m5lgOIqp6RnMzx9DjMU3+fOtpnj5PNj4NZNGJtZcDOPj9GssHnC2aBk4MTmNo0ePquAVr1O807ACIoM+E15OMTxBFl4jQ+7Y/rVmD7C5voy3L/8c77zzJjbX18UHZYNI6tTttrirTPgJbafI1JGjC/qaPCJOvjXVZPIZSyCZzKgZkMpkEfb18fbrP8Tr/+1b2Fm5g3abOgEd1FsUPCP314oVqh7TCog/q1bpN9xVAE8nCU1lTDQOE6UZhPKQQB8bJEaN6BFGFskglZ+DLzqG/XYYxfnTePpjn0Rxeg5+CuQEiDggkMwOAhXvINxJEiWPHJy/kEQ8JrjnJRePTr7tu79YeHvffzS+/LIifnRi7sUt7zE9jr4lH/z0iu/D4vxgvw9YfFdRr7V0TuRyKfipQsx4wqSR4nibD3H7zVewe+OSFKA/OTOGyaQPzUQCnal5DMcmNT2KsnkUIS+G2himr8Hnkae621teA5jFZK2+d2DjZQmU2ZB5MH4PGnyoqGqNIr4nrkkWHB4c3f7Ofs59wGSC5xgn6vL4pqCbEzfla+OneuhOzI/7iImRwLpdQlNZPBhHmPSHYDiOuSMnMTd/Br5AAqVKU7B2Chqz6ePzca1wIhtT8c0zxgqkJnZ3KljdLKG810Z3wIkfKR/kyzG2M4Bbs05RmOtVejC29ySM3O+iSpXz3XVsbi1hv7KNaMSPbDqlvScuvQojvxVhlT2dF8lkQigWFvREuXh7NJvNIp+nCGNdCRgbF3Nzcyrgd3Z3JCjFa1Upl5QMEf3Cqd+gR0hOQJSx8fE0fMOWzhdSTor5NGbyKQQp3FWjLkMIvkgQkdQAqbwfuSI54EWEU2EMWVRkp7C+Usdf/duv4fa1B3jp4jOYzRLa7EciHleDnu+N54P8xn1+xCJxBGJBsCtL4U+iK27eW8Xf/uCHuHKX9lrmmPF4c8z7twcDVVvKrSN+zSajCUzRSWSA1iCImUgIvzsxjs+OjSFF2yhfQFQso6SZ9oih8Qz1xuRTST8VrCX62UNt0Eed0O1OBxv0dK6X8KBdR9sfQnAYQMPnQy3sQ4cN2rbZtLJhkgqTUsOZMS83YedNWSyePXcOn//C5zBezCtJFwokaJZFjNWGuDM6Gi19SDnh8mk0CMFui0OcHy8KPck1TqFMfhxbXJQwJ1EPTOKFDHAOJoyZfF38Htd2KpGUzRk9uzk1y+UyyJNCmErKzo6nI9cci9KAj/pBpOywX8qCmjojRMgRzcekxYSUZOPKYttBtVkQUsiT6tH0p6dgZKtOoakefHTLSTLpT2Pgi8qObb9W1/ScrdYoeyODNlq1PVT2K9jc2cLm+pI+11cfYnd7U2cGC6gIcyp2ACJxTC+exoWPvoTpowvo9KHmNGH1nWZTBYk38c1QDZqQ827XaGuths5/NsU5/SUVSrFF4FOHsmRh0eoKst9utjE1WZTDAHnoG+trWF9dQXlvF6A9Kjnm1Sa6CKAZCSE3mcHxXBnHx4Oob+9jfaMLBFIYdnh2hxDLppAvFETdm144iVNPXkB5v4K7d2/TiBZTEwXks1k1qI3vbpD7ARs0oQgSybReS2vYwX43iE4ghfGZY2qKv/yN/4qvfOl/U1MjFPUQER6f+ZDGKkE8aiC4gpN7mHvJxKSt+DY4+aOCz14BapNs93EAQz9UPueAQ+Q8DUoOeeNyopALkWkjSXi2UZPQn1G/PFoYm+d++AeEMQcRiOWQLS5g8sgZZAqTKp5r+/tIRoFzxwmjJs2pxk0uQBRzTSp3Mx8IIyRtA06L33rrEm7fuqPikKcJkQ+BwFAxTJN851vuUQ952HizOe+1eQ0NrzHI3DHCPN9Z73l0NiKCmMuQDpYbL+LM2SdkGcgYyX3LvUyEl+qj/gCRegexTh+ZVBINUoiHQxRmp1FYmEPHD6zLrnLtgGYkzjdV8KV8z/w+qK8nihM6mcqlCopFOugUEAyEkY2kdB0SyYQKbl84hAAbwRQmTMfxw1f+EV/58l/g1vWriPMcoJ6C1Ojp3U07PlJUYtaUkSWy6Qp4tGJewD5V5YU0tXm3UaJNT0HXjcU3E9dz586ZoqHl9vrgA6rb4W7CgaiO43wLjlOvYWXpIW7cuCFIrnHRrOjwPr1C/vCRbULCZJeHxq997vN49tnnD56Tf1flFND5fTKp4kHvHT7exNd73Ga9icpuGY1m1aCKhEO1Oip2X3zhU/jM576gjpE4duSzK6liUspFZhtKUv7iJNrmEMRZPEu7sISwrS6vqpNEMZmZWU68YrI4JQeistfDN//hFfz7f/cXWF+5K3sRwpT8wbiU/oIR8w/U5pNokpsweZMiMR3tkDgovF1x416QhLoOC2enRu6g1o9PlPRvp1bv/Ww0yfWS7sMNboHBK74P+B7OesD7fapBcoNMFMawcGRegmsLR4/gmWcu6JCjIjy9wAkLMjVBKvoav58TbnYUmSTy8KLGjqDShNwTIgkKHwQRjvnwrZf/Cf/L//yvsfzgAQIBTnHYDTThCU4Rpew7UnxrKuYKAooa5Ci2Fg8jOezCLxgp/SHDKr5lEUL4qKAxriESCyE/NSHPUU4PmaRw2sLX6+0BHk6eLgG7qbLfcmgB4+sL+Kn3QgEZJhxmxcfJq0G2zXLA7OwISY6lUuINd5stLN+9L5gYJ+ntAflcMYyP5TE1MaEOncdRkCq/m6YZTJmiXYYSUeeflnLDoRoI+502Xnntp3jt0ttS1LV1zUYn7zUTbIOue0FUkE3BJW3fWwF7GBQO15LtZt4RBiJymHlfWVrSaobXtdXpYb9JFc2wiufZ+QUkkhk9v1RpCbOiv2y7qcAvm7ABJLBWGBtzgn0hRGIpKY9PTU2rwcHim8V8Jp3Re2chUCiMKeElh5TrnEmvrFD8QHW/pmYe12GlvI333r2M9959Gw/v35P4Hrk+XEtmdcHCl2ibGI7MH9X0m4k7BRtZIPAwiyWTGC9OCopOCgqn2SH/AFfeeA0/fuXvsbV8S4JSNXIdu1ash4T6MV0HJUeNlqC97PARHphMRE0Uik0Awgr7RvsQ91k0G7OW4f6LpSaQzB1FrRdDx5/EE8+8gCee/ggS6YzRRwgfY9fVWUKZuBqLbzbvnN3JSFz34rKtAUPTjR6uoz9/vDDw9tzh/w2A5/2eV6w+/hiPrqPD5pkEGB8ZmB82bkUKcuJsshiU0vcQlVINjboV39kcHSZsfTHAsBu9dvVN3L/8PTQ2b2ExEcOvjY/hTDaK3sw49uYX0ErkiLtDSNPhiDzd2SjkVIlQ8soehcL2lLAy9qnoVIFvvDUTsTR4Gc8zwk65P/n7pKh4XGXtFyYJTmHVU07n7/HDmwB76ur1VlsCNdIrECSYk++OhMzsOvB6GJ+cCaK5DPQFj2dCHSaCRWqwPkxOL+D8hecltrZbamJjsyS0DlWi+TfxeBgpZm+KCaQsUI8hookhE5e33rmGW3fpAc4mQUQJDM+zIGO7syg1WzPef+PJMYkXzom2TR3GKCKFdjHo1ZHNJkQT4F4lcoCaCizIGAPYdOd+JDeaj0E6CiGm3D/8Oa8xJ99sUqxvrOn6z83OCY7OWLW/X1EuQrEqxi8qWieSWcRiSZw5dQYXzp1BLhlEu7aL+t4u9iq7aLf3EA30kQwFkQwnEY9lhTzodhvo9xvyrY7nU4hk2hhEWwhEc9jZ8uEfvvkqrr57BxdOnsHxyZygo5xw8yrI35VNkYAf+UxeHHNynDpoO6/cKK7fWcLLr76Oq/eXlFizWHu0MXWYNT2Si3n7YGge17wmTGTpbtHp+7EYjeK3pybwiXwBiUBIMSTMhiU7fNJlOGjVG4JOE+KOEnxql7CIZ/Fd7fdQbrawWt9X8b3JYiRIL/sAqhySUCRKAZ3nSA9JCoAl4hInpWVmd+hDnQrGkSguPnNRysexcFTxRZQDNgacgCfPHU5lGWs5hW82KrrHzRZ1MKApX2G8iGSKjQZDKZX3KhgvTshXmGuWiTxt7QQBlcaKy0OlOGyaDaQo3r75oWLvxMQ40qQIhDjFimsPcu9wutzvkxvLub7P1k+CNkYUlSJyzi97JDbJ5FogwUBGcGsKC6UnAVc28jroEq1CfvUAiIfCSMWTQJATt6EhoJoUbfSZbkungWZ9X77b27tbWFt7oOJ7d2sdpZ0tNUnYvCFlTtS5dBbFhROYO30O84snEY0lsbG2gZXlZYl4sgkvn2XQAjZtk225E1FjgXaIQ4mcRuP8PQ6a6rpuPG90LrZa0lNo1hpSes7ncoLE0zKutLONvXIJVTYiWeDVG+g22rLca5I6MEaxvxrmskDUFwBt2dtNH3p1NmxCiGYyyBbTiKcTGJuaxiILsnAYt27cwMbaKsbzecwWiohJc8qaqmqmk84Wian4ppBomVaOfIvxAiIpimrl8N47/4yv/81XxZUfUnfJ0Wdt+OflN+beowJJjWo2bM11gDQvFd9EAzhIutcQHi28vfpIvc8D8VKj4/H3HPhborxGYzoswDVgc8Uun48UCQ0hPEqRzgyzK2ZxpkFoIA5fMIV4pojxySPIj0/JnzwVD+JjF+eRz7FpWRJvvNOi+BcRvF2j0XZ7GpjslXZx6Y2f49btWwoEbL7J7pHkVzek885u59Fk+Z7TR3oEcj8iOmfaP6R72R7g62WThM1HDWxFy+ojmojh2PFFITHIkZaTA3U+YjEkUwkkCe7draGQyWigUKMbTbGA4uJRBKMBiQ9WKnuugW1uSETdMDcWhaIz0CCGwmhspm2tbyDp8sRIKIp035BmkXhU1rKJXBoRxoFEDOOTebz/3hX82y/9OX72059i2GsrpyZtkXFFDhtxNuJsaHPocnJo0SanKMLOnSaSYrrjH3i1pYpvHmQsvpVs9w5FrLyE3LsJlvxYkWNT7R5aDSu+P/zwpgLfLyu+BRsc6dR6hRw7HbzYn/7cF/GRZ583Lrcm0ZyGmW2EBGoct84rfLzn9xIxBoVKqYyWYOcmSsTpGj37XvjYJ/Grn/48mg071JhMkZtrStKeuji7PYQAmh2PmhPO/5hTJ/67WqtgbXlNHso0f587UlTxrasR8KFU7uDrX/8m/vqv/hxbGw+kpBwKJsUtIE9UUD3Blw9tQkan0NYQMXXcRzpqI7Y9WsTODs6SXbsf4vY9opLuhMdGCvCD4tlBEQ+Lbid771mrOUu3UViJJZYObgpCS0KYn5nGwvycCtAjR+bwzEcuamq3skyRNHLe2JGMSWyLB14obNAUeaoHfIIKaeptNBsztPezixxAJObD++99iP/1X1O87qfwcYo3oNAPOWVRWcKI/3qwprxE1DpL7PBnwxGMRQNIE3o7JKQyZBCRgM/+vt3TYesL+gRpSRZymJifRSybRs83RCxoHpIsZi2AmJKjqTlSmdyvgGIdUeZpDNq21TQFIhzMFT+89ppU6406JAMbHYEwiEXmmu3WmhhSOIAe8+RekXPEQOU4JDagIEzUOJLkYYm77wpZFbO01HJ8Jiq7Ehpzf2MdP778Nq7eeYiu/iCo6yY4HSkadMUisdhaF+qkSyzpAEngwfk9BIY15VTcMHgRAiZ4N5ElPSmeZhIRBTpOPyr1huCH+bFJTM8ckWAZkxNNabpt8WnYyefeVHFBK79kCnnZwySkMhuOJaWhwM4lGxq84BS2YXOH+4U+3BLBEr/ekshut6UkKRaPobRbwvZWScIs5dIW3r3yJq5fex/379wRbUaq0A5V4xXfLOhZ7M/OzlqxFI0LKsishWqZExNTKsDZtdc68Q/x/uXX8ep3/hbbK7dVfBO6OeSkhDQDZ/fGJJeIgP0aPYdNYZ2Qc9qe+VRI9dEmmoFda2cpJnsxflKUL5pGKjuPQHQauw0/slPH8MyLn0BxdkbrIqCi8VCVlPFJ9hcSUWHTz/p3o4n8YXpva8Dz+R79/uNNl9Gi+9GvPV0O++v//8W3Jz7pAWTdOlQjgvvcUQlUfHPy3UY2m0I6G5copAT/giHUKju4f+lHWLn+E9Rba8hz8p0p4OOT44gen0dtYRHdRA7D9gBtUUroHercNQihc1Z4mkazmOTeJ6/V0RwkUgqf9izRUbzWEicd8UoV77TZ1BrgOpPSNq1TnGI/D2/jOjf1HEoSCWXDENW6+RWzkJP9HO2znNOFQY9dQ4LTPaZOfSJtrKAOMbb0KYcVxrHF87j4zItIpPLY3KpgfX0HpVJVnOlabR+JZBS5XNqSiV5HGgRUp2Xc4nO+/8ENfPDBLbRa9Iilx7mtJU7RpEFCtI6bvjMqks8uKpSztKJNoQ9EC1GfoaPCO02+J9W643GJKHHlNBuEqFd1rTy7IBbcSupCoQMf72wuo/e6uroq+PJkcRKTkxOaYPKDU807d24LiszCYnJiBheevogvfP5zmJ/Mo7x6F3ubSxh2zTmDSBGKXNEySfvcF0WvRx5uHS0KvTF2EyEQrSCcbSMYyaK2F8fdO6u4eeMewr4wFmbGtDbEja3XVQQyltKWdGZqFvncGPq+Llq9mvZYvdHFzy5/gO/99E2sVQi1t6bp43vL20ejZ/Jogc5kU3EyHFLBS67nk8kEfnt6Cs9l84iQquXsN4mGULGg3Md0SNgspsMD7zuhthLIH/hFfar1e6g0m1ir1/CgWUGJsPRgRDzvPbpUBHyaSomaRWVxogISUXQGAzQ6FHDj6eZDfnwMZ8+e1bpn85xn1YHXL/mmBzo+fDw6ohDNFFfxWq220eoMdQ7Q5iuXJ0ScfNIBNre2BKGmVeCRIwtaI9orFHVyUNEDuka7rbV19epVbK6tIp/PSMAzRru/vieIGFNuSMtBXgue6WwIxJM5RGMpp7nBidZAk2x+UBHcKE4UbaK+QMSoj4OudHCUpzDvbHcFHfb3huKXs5BnLkFkijWuGLc66DbrUr0mknN7dxOry2zKL6FZq8jZp0WvcDYXKPQUiSI3ewQLT11EYmIa0UQG4WBUw6hWw5pcXFF832pokZLmcjKjvphKPW2hKCzKw5ANQ8Ys7muuX1JdtjY3le8Ux4vyQ77yztu4e+cuuh2iOphXt0WrGraovl0T3z/EwnpyDIVsCPlED3MTBaRS42hUmli6cQ+bKzsIx5OYni9gZm6SnQrZrOq8DUaQjMSQTWYQoXaE/NlNIHag5qrpMrFRXarUcG99E9XWANH8BOL5AkKRAPqdKsrbD7H88D4eLJsw5mF+bfvAYjLzHTsfzdbPUfP65PCai4QleQdSa4+ca6N78bBWckW344Wbr7c3vLHn9qDaXj3DQaZqmKEh5Q4LfWdX58QzOdUdDIPwBeNIZiYwPjmPeLqA8UIOLz57GgsLM2hUd+QSpSIeHC4Yeq5Nv2+/HxsrK/jWt/4eH7x35cBCkwgOCuJ6EHMvl3UHuQYtsgIfAbY9Uqu4M485vvYBzzEKQGtQZNpTFFMjLJ1DqWg8oSZeKpPGqSfOoEhxXe6LRBDpQAh7t5cRHfiQzmXgT6cQLo4hNjEmcdBBs4GNzS2srq2gUqbivk8oFuaI0lwgjqQ3AAXBuRdI+2C+T80FCv3ORMeN/hsiKjeASCqOcDyKQDSMZC6N1qCNty5fwuU3L+Htt97E2uqK8jPZEcaoB8Pz4XDIPDpsODiXHXrBEDEefN8Gu/r3H//xnw4J4Tp//rxdHDfkOlhEj4whOFo3XLYl4Cy+61hdXpK3HrvN3lTarLusKy/Jdm2eQz4hEwwmJCyuP/O5L+Lpp40zrO6W/vbQX5wCavKKHlHg9Yp5Pl+j1sBeqWy+jOirm8gEdjgMCnb+uc//OuAz5UNPBdOzYmHhYcmp2laHfBdNYCzBYBDaLe1IUp7djrFCDvNHikhlWXxbUbq53cDf/M3X8B//w5ewV15HVmp6WcSTBYQjCafyRxE3CrjRpsK6WWa1Zf5vVNbj90eTY6+o5vdYeIrnqs6cpxjs8SJNuEeTLfdphbl1X9Rh09+4DSket7MxGNlNXBdeJ8+SAG/y69kSBQWpn5maQpGWL74hjh1fwEc+clFJ2vLysjxjWRBRaI+JjFd805aDAYe2Wp5KvIk3cEMzqbONzZ9VKjX8p7/5L/hPf/N/o1Legt9n3DDCWWjDIJiaK76tIWSQVCUZ8CEbDmE8GkQm5ANnofw7JUZ8/70uQhQoI9THD4RTCeQni0gVsiQXSiWSSspSbBWxy4pn8hvZeFAhDiqe2j00EQqph5mdD2eMvI7Ox9ykL20i6EG7VVgRuhbyCT2CTg9xej/z0O72JdJH4RuiS7gXGKQIS1SH0E3gyfPmayXkWxYg+uRUihwTH/ZqNVx6711877Wf4M7qhrhhhCBrku23vUwb9UP+qBXvfM8HSf0vSQa9BhuvS1zUgqiSU6pYsvgeS8WRSSSVBO5W62j0B0jnxjAxNYt4Mq3rwNjQ8ixWJB5DTjKnRfQk5WR5QoqVFMjwh2LiCk1Pzxr3XB1SclMjavIwcWchbgWlWdcx5vB9JOSFWcfG+o66+ZvrK3jn7Tdw794tJWDkKpoVG6+z8f34EUskNU1nMGfCwuKfUEJy23PZvJoInMKMjRXVfKBa8rV3fo4fffcb2Fq6CfTbrIDhD0UEm6VIh+7rYCiP3L1aXc9FMShOigLktEksi0mwKcoTTibupNTlCeGMIJGdQiI9i1ongXYgizMXP4rTT11AIB5WE4uQL9NZIPzcQ/EYwkEK6l6CMdKtHi2yPZ93L+G32+9Now//b7HBfvbox6PF92gBPpqk/LLJt/dzWvmMHjvexNt7HbbvGd858R2gUtpHo+6K7wy5wxYLqGmwu3wbD954FTsP30Mw1sRisYjn8tOYTyfRK2TRyI8TyiANCxb0tMahz7fgr33jDtNWkhBonlk2zd6TdRaDFdedaQ34xJFW0jri6ekJrD0OGfYaeUxKmKwwTrPI5CfPI4ndyGWDCSaLD4Mva2ozGBr0UpMQZ6VDRI3WPdFdbd2WUIjXgXC/KOaPPoGLH3kRkzOzqNWbWFne0J4o7Vaw7ybNUvftUTiK+8qmgWoEBALY2d7F/QdL4rNzD6pRRjg+kTTSgTBHCnETiXISB9DiFQu7TrcppWY2N6idwQaCCgEHmU5n04qtrQatxvZ0DdlQ431k0swPUVkI4Q74xdHlNWLxTQ5vPpsTFzydSomCwgLs2rVrePDggZKtU4un8S9+93fwqU+8iGZpAys33wUaJYSlT0ERTxMaCoZ88BOOO/ShvE+OaxldWs5xe/q6CEbrKEwEUcjOIBaZ1VRnY30Tt27fgz9oNjSM4Wwi8JqwgcFpYSE3pqkjHU86g6ZQR3v1Nl7757fx3dfewG6trThuqLxf/DhAX41YsVrBasMSNirk/sB10Ovj2VQavzk5gSdSGSlsc0PR+5sFlEFbtDNNYNYp5NMip8VmjVTTWXwPJZZGUdFNDlma+6hQJDAQQs03wD4F5Pw+KSVLsbvXExSa6LVOj7o73IO8bn6hEo6dWDT0D4tShyhzY8GDnINTqlqjjXgyganpcSXuKrwjaRSKExgbH5eIUtTlFY1WUyKZ3Kfk/TNmi2vP2OCQmxJ2cmrsO9s7+PnPf4btjXUU8lkl7JzUHQyHBHs321UiorguSS8KhuJu6s3JI5kUHfSaplFElBRzCaIzIqQWOKQB1ecVgcXz7GHYYXPah26jJRwScyPBjb1YrOEQNSVaKmo5Bd3d2cDqyj1UyptyNOg2bdDEphCvHVXG5/gVAAAgAElEQVSbZ0+dxqlnnscgkkBpv4ZGrYlWtS6aWmEsI29lTq75wSZNKp0VNY3IUvJsuXFj0aRsN8mL55qiervQK0TlOJoL9x335uVLb+DG9Rs6g9nwajequH//ngSPp8eKQqSlMjmMz8xqmp0bKyIRbiOTDqth3a828darP8QHb7+DSCyD40dn1Pwb0H8afcWbSCiGTDKPWMjEVVvUvKC9G1EG0ZgaLvRt39rasQlou41BMIo2gvKf7/RbKBazeOr8aexub+EfX7mkWMDHMh2Uw7ORa8eopsbP9nJeQyqyGeVZAhzuy192llkh6moIB0T3YOZWT3Ef6hTTniXsmcWmxKxB7+oSWvSWdsW31wS3ot20GjSVBv+WgqNRKnUgFM0imSlifm4OH//o0zh9ehH1fVIymAMxDyUn2Z5/GG4r59haW8fffe3/UYHJglI5HfNM2T0fTuY92uvBsI7UywOxOK+J/xgH3FG0vIEVkajcE/Y+gbC6ez4NE5iXcK9T3HZmbl4xDIkQCokkag830N3dQzyZxMTJReQW5tEJB2Vp3Nrfw7XrN3RPuVd5VpCOxPXLe7O9u4vtzU2srawiEoxgfnoWU8UJIUbisQTmkrNq+hIdJjFvcvzRE43KT+73eAzpfFpTc1qVvfzyP4jyEY2Yt7zqX2fVeFCHuFxotDa1TsXjFnWuGP+jP/qTIUnoXvHNyffoxyjM8FHYuYm7tJt1rCw9Wnx7cHMvSafiqZRgHVzOO0h4kLL4/uznfl1d6VEoiKCxAYOD8j95y40WiSNFAWHnB8U3YXdMQCj0Rs73R1/CF3/ji5poM7G1ybpLQj0OBycpPV5QK7YtMbSFxcdhl4YWKcvLK4JTTBTHMXeEcvVc/FZ8r6xV8Nd//R/xX/7zv0e3tS9eeCzGqXcGvmBYXeUOZQVVyFkBxV6EEi1Z21CEyyYj5Dzze/yaG5XQJks+wuqOs/gwrz0HHXOK1J63tF6/kcMPIGxex0886QOVY3se7/0qLAhKfdjaklYD1Rb5nH52fWKYn51VssNYQFjimdOn8NSFCxLEIdSJj5lMpZWYskOk4ttBkQnnjEoxnSgD1Seu6OY9ZreQE3B20gP46U/exJ/92f+Fa1ffwZAehVKAZKDg1NugJh788qD4Js9wCBXfE4koMvQPl0VayKEyugg7aDVtvtjpyk0Ukc7n4Y+YJ72KbHryUX3Yqct6av0moOQ4OPI8NH60BJn46t26tC6hC5qCD1vAlQ877ysFYTiiC/nQbtQRoFo3C/J2V9BrTg4o9CDuqg4FFsQOAOS4N+bby9fJIE5LN3LoWCBSyZ0WPmG8c/0avvbyt3D9/pKKN95LTXrI8pHnvTWkJHSo63Qo4iQFSgfl9xobBvd1DZ1AAHEeHiGq2hJd2kYEfYylYshR3bfvR4moFBaZmSyKk7OIxJPytSa3iUgJbgJOBagQzA92sqkaS3EMQs/5viLxDBYWjmNqakaCPJwAskubzeUFWyLUiMGXE0UpJNMnnRw6v08IFO723d0KSru7uH//Ft568+dYWX4g5Vgmo4TxVSrkHJGDaxoXTKiYpIwroU+Lg87GG6HmE+zQ0vYkm9e0QPDbAHDzg8v48Xe/ge2lW4iS10lV9j4E4+OUu62mIDl+DX1yvaQJsYqxeDf0hmB1miKaXRQRzSzGdajH8kgVOPUuYrcWQGH6JC5+7OMoTE2hHzS3AC5Dz9KK90W534EA5iEUbnSK9vh02gpmS87/vxXe3t/YCeIhp7yvH/+/nS2HOhX2R+b6YD86kIRy//Zis8GtBTvv9VHapaVPS5PvVCaqkoJ7rNPaw+r1S3hw+TW0dpdxrJjGr544jZPj06hFA6hEI+hG4jpsCbsORa2RRjpKr91XUUqeFy1JZFXkDl0Wj7Tw8RT3WZhz7SmJc+JYRp3aV9LvIWe8ZEQoDypAN009necBkw7GS35N2CsL21anDRYX3BP8WqgMJsPiY3PybwqxHuzcE1izJjfjOBEgDcCXwtHjF/CRj76IIwtH9Rgba1tYX92W+jdtUbg+OUkgH5b6KklSb6giTD42/VAFxzUoL6+RpovilssfUbGD2hm0ViQH02I/aVcBNDstrK6tYnd3x8QqyxVsrm9qL7OZlSJXP58TBJlNBU2b2+T/ES1m9DSvmU9IPc8+CumwsUGdGXJbOUlU8U3l81xO15wWqDdv3pS36ic+/hL+6E/+BEeOzOD+9SuoLN1Cws/JpHnKox/RSI1Tp/agh639Cta2tvT8Y7m8LGJ4HqSS5HT7kIznkIoXxSFmLLt28xZ29suyTuSQgEULz2DSTWQHFk/IuSFETQGeeeEQyrUGXv3Zm/jBT99ApdZWc0+opFEV5ZGvD87wkdzHQ+gxj2JhRYZyuD/Ax9MZfH6sgCP0UJc1FtXnbW1r2u1sAQWNFe2LxXIPbZhaLzdhi3xvTovrTZQbTWx26tgnlNUfQAU9NHwQr5se6L4om1dG2mPzix6/RP0MfQGhlehmQ1HfTD6tRgzvDyf1RlHs6/zhecAmT6W8rz3H31Vh6o8gPzatBH1ielKK3YmI+TwzTOxLgbuu68ZrIBQAUUBCMTjB1G4Xtf0q7ty9g3fefhvVSgXZHM8MW6fcd2rYdagEzTyN+gdx5PM5UaWYe7F4YR5DFAcbXF0W3/IXJjrTtDXCYYqdRkyoMWw5J7VlOD3ut9uCXvPfVFPn5I9nBG+xCUpa7s0zgOdXs16VSOHq6gPUayWQmct8e3d7W2gP6o4UJqZx7PQTKC4sYr/TR6lSRatW16SPCE0q+tM+04pvnxrV2VxOr9ejxBjFhNSqsIoXTzGejQBO2dmgZq3aaFTx7pUrun6EaX/84x/Hiy++iO3tdfzwBz9QMfzcs8/i7BNPSoQ0mx9DPJWVUGPA10anXxMSrVvaw5VXv4Pb195FNJ7HWJaOI3z/PVlk+pSjBpCKZxBh85oDtm5bwnSxdAbpXE7XtVTaFXeZFEAW2iS5lPbr6PmCuLu0gg9v35aTEgvX996/g/X1dSeEacWmh3ZTDuwOPXPUcRTMvll/sVFog8FDOtXo2XYw/XWwda8I9yiiNpghHMvZ+rrmrPJ+6QdYQcf7zcl3h9N2DuhcTmbFsF/NWNVOGiYxNlL8lSLIEYTCadkbP/vMBVx46oKsYdkW4w7VuiaMm4MXHxuCcRWS//jyN/HWpUvueYzeZo2BR5t/Njay1y4tINErDuvEg/fvmkhEXPEvDOlqjg+k4phnuJm2acruWQXLqz2KTJ75VFI5TywYRIbuHD373dj0BCJTY+j6oFjKc5VicRRdNHSqidUS4UF3gXJ5R/udGgWM36eOL2Lx2CIKuYJRJyJjQo3EQlxnpJkSvWYCqLJzzgdQmKALQhaX334L//nrX8cH770rrSnGN2mOHQBGR4RivazJG4SaeIKWghsRHhTjvj/8wz8e8tCy4ptDQXsgW4uPLjZP7dym217x3fiFyffjXG+zJ7LiW4JFzkOOxTcP0M9+/ou4ePFZ44E6UScuNi5KvUkHA/SWBF+X19Xka2HxXS3vyaONXqacFlAoLRCI4uMv/Qo+/dlfEwSdRbcmzWagaZLvrtim76WgLIKkex0doN0diI+zsbmBpeUVJKJxzExPYHZuHLFk1KyAfMDd+xv46l99FS9/878iMOyJ8xyOpATxobBVizy8jkESPU6fXcPDCT8TGSu4jVyhrqgEf8wfnB6tXgfJRPDsihwW0Ie8Z91D79M1CASIdkntiEKEJbmu4aD6zi0gLwmQoIhg10EUcmmcOrGoJKu+X9NmJGXh3JNPodFqYHl5SbBNFd8RiveQ9x2T6T0n35ysRiS0xsLWwWM59OTUn2rDUvkmd9mPlZUyvvqVr+Llb/8dKqUNRKlS7idsmurY5nduCb3BtrwC0U8OEz2YkxFkgpx8M2gEZUHHYo8qoXw+NjkSmQxyxXHxPtihZ/FKES4WMbL+ceqy3uSbQU8BJWhBSlx215jwrq/sF3z0WDauuyYrTlFc8BtBinyafHNt8JAL+YAgk6I25wg+cfdowyW1VnHw+NJN8MJOaIrBmJUXGwZMdjkxJtyH6BE2LyLxOD64eRNfe/nbuPHgoaBKLL4Jnxn6OP32ppdO4E+1mSu+tU+Mw+mJKAlZ4Ypv43kHlZSaYAd/1kXU10c+HkGWPGkEUW60UGp3EUtlUJycQTiWkDhdtVZVMk8hFa4J04AwXisbPfmxw6lzfmwKC8cWFQjp4S17rmBQE2jBlDhZKRYxMzOjxIuJi7x7/YQiZZFIxlCrNqR4eef2dbzx858qoSG0UFwkijPtlVCjJ2yf1Aau97A6o3wdFIAjh4z3rjgxJTi6JzrFrjK/T37qg9tXcflHr6C8fg9xJhGBgKaMROYwAW1QxKjRxp5TtWccyKYTiFMlmc0WHZKcfBt0lLGF3X42BFhIhzPziObm0Rkm0BokcOr88zj55AWEWLw7FX82QLjFuRY4meD9Mo6cC1SOQuLFjdH/P3rkPvqv0Sas23SHx6+Dso8+1qOT7V8UZzv8uVeAe8U2E1HzGT0szr1pumsWKa6ZtRYPyt2dMuq1pmDTyTT5qPZeW6UlbLz7I6zceBu9RhVnx/P4zJFjmJ2awW4hi3o8hj6nuMMuggHTm+AkU8q3vb5BhxtskrAhaGehNbms0BCFidMR8uVCLFLNhkh6DM4CjwnuYZyyWM+knjGVhTc761IYdhaELAQUpnnvqbzebgkhxuKbQnyaeBNurthnE+dHi28H9Rdii6r3bcCXw/TcWZy78DTmF2akcE5rtv1yVckKeXj1egurq1SP3VYTOBqne0BUyTInjRNjY/LTZjFJbiobd7R+s8YxqUj05SbvmLYrbDoauoVQekKD79y9rbOBjQs+5/LSiuggjKXcY6RvsPnKxgPfH4spQv3Fwe33HfTemg9cG7SGYsODU/H1tTV0Wi3FB36y+Caaj/eLVDii0H7lU7+CFz7xCU3EPrzyBrq7a8gETcyP/OQehabapOH0ZbO1Xt7G7l4JE5NFnD5xAiFfRAVHPEqV8g4YPjl9IqSz0W5hbXMNlfq+RKxEOyCPkjQBim/W6iqsC5OTilnkj3eHwL3VNbz2xmW8f+OWINqMJaM5jnf+euf7402ygzNb/FcWTgn0fQMkMcSvpLP4tWwWE5EYQoGYaC0hTvlli0cEjjVRrd/Fe2lNP+ZPsonsD1Htd7FPx4ZmB7VOB+V+B9VBD43hABVfHz3mZ0Ty9LvoxUih8sPHpiFjHe0eyQ0PhNBstZFIpfDss8/iibMU/KPwEs8sYtLMT5vvjbGffOzdLarUd4VcYcEVT+UwNXMUUzOz4oPyI+in5oBNGdmE1tnR6Wh/qZgUf9XONV4XolPKuyVcvnxJiAjCxkkHoE6E5/Gts16oLMtt2RygInI0mjCLJ53n5B1zz5IKx71mz8czgE3YEPOdcFwFAu8JP7g29ysVtGt1hCjAa3BK+MMRNYv4e2wmckfz7OOPuedr1T1sb1JN/CFajTKGFGLj/qlU9BozuTFMHz+B2aPH4YvEUK42dLZyj1BEkI1dxqRSpax9or/hHiH0f0A3g7piHOG4RKTJmUiaFOTd2zCBVlvNek02sZzI3751ExsbG8jnCvj4i5/Aiy++gN3yJt58402dueefegrzR44pJ+BQgHlXR+rOA9S71GQCdu8v4e6bP0Szso5AOKViTsU3m8d8XjV/ON2Nmkhh0C/kT5tCXAk2WDOGqGm3pCdBGHAmn9A5Rwsoimdev/MQX3v5O9jZ596Lan2M1hcS/xoRcFaMFiVDIk5Wh7D4Jvdf69NprozURh6a6aD4dAWyRJNHJ54e6lRPcThx9wr4A8G1Xk+Tbxbgnl6NZ1Xl/IFV0IouezBAC0rbig1EDo0mZyZx9uSTmChOIRFjgd6zQZdoj0TDUXCNiv87+OEPvo+333rLmlShsIl8ypv6MbqYN/hnjirbs8cnuQdRywZynCRTld7ZDKtodxx7K21Ma8kEoA3Hzt+PxFgrhNFrm4bEXK6Ahfy41upSvYKydJ+CiFObYNBXE5dnBe8r9R+IRjMHhab47vIaD4TkaLMwO4+nn34as1OzsqWcSI9bE4DnccRyfmozNJp1tJmf+hvY3aeoahtbuyW8e/Uq7lEjiIiYUMCsrJ0gq4dm8BKiA4cpDY49mDkdE9zwwIOh/8Ef/OFwYnICT51/Shedk28P8ndY1FnQlsL2iGcxA1Sn2cDK8hJu3759ADs/mHw72LO8TF2S4Flk8LEZYNg1/MznPo+PPv/CAXFdC5ScbM9Ww4k/jKaD3sIdLb4F2eBMj7xK+W3G8Suf+ixe+tRLKr6N6+0Vq8Z1tUEwO8IskFzxrYrGNhDVH2n1sra2hocPlzQFOzI/g5nZcURiYVO48/nw4a0lfOWrX8b3vvOyU9DmJCRuE5ghpwQt+Ad24MhPXbB9CwDGPR9i2Lf3zBdJSAYXL++TKccSYkyICru0Zl2j9sGoIJ4rol1FbgHeTWK8xJjQuseTWt537yDncnm0k0VYhsFj+HqmilZ8c7tUShUVL+fOPYknz18QP/Hhw3tgZpJM8FCh/yjhcElBGa0T5lfxbdBE2ozZBJwFeyhsvplDcikGBmH8znd/gD//8z/DTXZJw/R0pJcziwlPdMhgxl4DgRuaOUYiFMJ4PIQcC3b92M1rGRzUSOxJ5TBTKCCezjiej1+Pz0kJlUoJG/egMiy62UVnF88KbpsYqIMvGJPZCUiVkr9DSzWnYGwFrK07E9cQJh1D2jvwfQg8BAQIpSfkjetQ0HWD57D4JoTPBt3WORTPivxw+upKnZTWPHF104WOCAT1/cvvXsF3f/wTLG3tiIbBdU6V8WCYQY97xRoYRDAIdSB/XgueWjOeO4Er3jynAk7EGEANZaGzUvc96u8jGwkiHY4iFIig0uxgl/6LqQzGJ2YQZteyw6KDENquIH/0Q9f0rUE4pgV2BuKZmVlNuMaKM5idO2Iibi0r0Hm9PUs1wt5ZeFPxmEkPCx4mCHyttAkjhJbwugahk8sP8M8/fw2rKw8N5kV/Wgkx0iKKVhe05CBsm/ssLOg7xd4KhSJCkZBg5rQ9k8COjwJRbBaEVHyvLd3B3Q8uoVVahb9vMOFqraHJHZPIeqeDSrWByn5dgZsdaHJfo/KrZuJL9gHFqfh6eG/MP5pxidPI6Ngp+JMz2GsC6cI8nn7+ExibnlPSy+ePRJikmDgXE0bCqxibWMwrudA+Z/f88HAd9Rv97xbfdsI8Uhx4BbQXL7yiXIJOBw09l+CrYHZdvRE0hcUiz7XA26dm7zNaiHhNUvt1Z0VB6gSL7y0mlw1kCRFNR7Qv2Rlvr32IxoevY335BnbrVcxEwnhhegILC4sYzhwFUmmKX6PRb1DlCDFC7vxRNIkyYYebUFHFDToC2Jrl3ud6YlzjE3GN1WosYLsHiRFjBqdHjF8HrhzOc5hFpU26qQliImImRGMaJ57mCa8hXTKkEUAeZatpKviu+DZoG3/f+YrKtYCoGbMgs7Y8YXRsEGcx8GcwMT2DYydmMTmRRzwSlzYHk14+frlcxe7OPsqVqiaJnHATpRSKhmTTOTs5ianxori2FC60Ca4hogjPZbxhjOQyM3cQQl0rKO0Q/reNtbVl3Lt3RwgyWoKyKKbeA/dZfmxCBbiOfTkr+AwS22pq4s73Su424wW55Hy9PIt4H3gucuLGCV06lcE03+OxYzh16jRmZqb1+Pz+3NxRxPMZrG2t4saVS2hvroiSxPOIk+5ut44+kWldJt1AvdPUuU1e8NzMjKaZXL8s2lr7tPHpCD3U6QVQrRMqzYKorak/Ye6MoFwzLLz42vjmYum06Fj9QQDLG1t45/oNXLtzF+V6XRNeCiKOUsQOk/hHm1eP5kH2M8ZGKvdy7Wf9Q/xqKoOXkklkA2GEQ3ElmAQXCfnE/acl4jiLzM24nhxqjNe71utit9dGRVQIwtEHqA6pft7DfreDvQAhwDHlUPudFlrxEPwswNksbPVQrbfgI2osGJEbCJ/v3NmzeOmTn8T80Tmhx3ifJdqrBpR53nNC3NirSoujSYEjiorFU0imiYKKyt6PjXY2RmlnSh0PIrx45lpj2HGs9Vgds58d2BSbOcLbb1/GtatXde6MjRVUgMvjO0Kng6h0aqwAZ8FlAqZG+Yq45gjzNmoqcFBCJKINiVRUkOcciSEaYfFtSBjFAO6H/So6tNe0IC/fYNr2TU5PY3w8r4aV1oCEqYZodjqywtzZXMP21iqajTL6vRb6zheZ528yP4bJxZOywaRzgZq6dFBw0zmq7nN/cvJtFoYd0bjIm+eaIQqF5x/Pz3SWBTkkuCYHFO1D88fgtWJjMx6PyBZKsc4fwuz0HOaPzqPZ5TS+JAHRXD4vQVLWEVQk536hZ3mPdnE+4jL8ePDuday++xPEA030fVEhLlSwkIJINKpnJ0ZKSjSOBAUdWewwLvNc5n1iDsxBjeyZSN+LoN9hHGceGcaVG7fwH7/xLTzcqShvpraKp8VhtcOhcvnBkFF6SzZMUGHOPJwxlWvTWbl6Z6d35o1qNClFMg7lgWCzN0hTPvUYhdNDaypnZNNI/P+OQ+DZ9Nv4164p4NVEAboTWOFqk2XqTDClHEphO5uYwNG54ygW88jn4xgrmiaOairmUM066rV9vH/lXbz11mXs7e2rLmKuIVqjq0kOqa2HYmFcz8oPDxoMFo1GB7a2F3yiBfJs4IPLaloBnkWol1cbDYZNNOlAEaUiSi3RI2EU6aQ0MaV9eOnOdTyobCEWiaHVpBAp7dRsAs2YIVcMTq4paxcMIho2mHvIb4MNCnK+8LEXMDU5LWpSnvagovsKaoJYlIhRH8qC/rexV9/Dh3fu4L3rH2KrtGeaGM6LnPUDm5SkK3p1k3otromge66zglWN0RhcleLev4Od/97v/cshxYvOP8XJNw+e0aRn1NLCOK3egrGkoq/p0fLSA4kvsPPlFd5e0nEIPTeRJusqGoya/DF2JD/7hS/iYx+14pu/Y1MGD+YQEH9HnSRv1DtaZFKkpd7AfnlPUDXrNfjFAQkFY/j0p7+AF158QYmC+Xof+tRKuMcTVusxAXZe326iyNdoKsxtrK+uY2l5SUI0xxbmMT0zpgSEyRE3yLUbd/GXX/kL/Lfvf0/FBAMwOdpMItt9p4rpINjcaKZwa4GbAUdiNeQhU7iKTQt2ZZzCIyckPCipdm5FAbtY7NAd+hZ6BbSX4HrmB4/3qFTPjSa2nk2M+553/TxVdokncCLE5w2EMTuVx+LxBeNalsva+OfOncf5py4Ipvng/j0V0iyCCB9mQchEUz6u2tg+wYTYPeK5ximKQc853TOJh26nj3a7j1wuhFt31/F//tmf4/v/9G206nuaTgU5tWZirOmPTWiNEmGcHS76RNCPDItAFvri0valaK9OG4UTIiHBXDL5rDy+PU91BhbyQjyIj8QiGORYkLlmEAs/SzitEJcqOjnLzkqC1yQYZBfXOslS1HecRXbu5KVICGswqE3NPSLXXa5HKsQyoRZSxYrhIVEZgocbKoCCGZwYkxvbbHWVqFYlkOJDmAU4r3k8gbWtbbz6+ut464MP0OiQY5mUQJrSHnG+qa9vHV1uA65JWWLR0s1Bj8nnFNTVNXpYyHFNRWn9R2QGqSTacuY3Hg0MkI2EkCQc3RdEpdnGbttg5/nxSQSJBHGHlJLpTlucqnarLTg5p8WctPOxZ2bnMD8/j2zeCl5O+HmN6fOqDrXUW5MYHxvH5OSk4ES8vpyskQtaKpUNZpfNSA9i6BugXNrG5UuvyzO1vGtKrQzasp7jBIx8X3e/ucd4aM3Nz2N8akqQvGw6JwEnCgkyUaIStagZ/iHKO+sor91Bc3cVzf1dFRd0XaAnODUoqu0OytU69qoNxdpsNokM4czcxypB/fLUpVAeraVkTTegMm0EiXQBscIpdAI51DrA4rmLOHPhOYSpchwJidvOw7fTMds2TnANFWAK55rQeoe5iUo42qdrs7gmnQkIeq2XUWtGdy6MFOCPH7iPFAVuomZNMTuNPCi5d1hbYetOKu8r73dHDnQPvidki/aA0ThMbbCH0tYOarWm8TPTtCMEqtsb6D58B6GNq9jcWcUDirK0WzhZzAnlNbVwCqFYAj1fHx0f/WOHKr4HwxD2Wh2p3EZJkaHiNzv5Dt4tBW9PEVf+6RbLOQnTjnUoL00iySnzpmJ+s9EiZJT71ej3nO4Qpu3cCySwR6sxazAxBmnCQ1uypgko9jt2RkoXRQkh+bmWHPF7HrqM5yct8grFOVSqwO17G1qvJ08fxfmzJ7AwN4tCPqdJA5teO9tl7O3VVWjR+ogKzBRuI5qJTdH5mRnMz84gSQg6XSwEtaU+hkMpyKe4L/g6pxAUweH+qxO632xgZ5u8aHL07qBe3z+A+LHYSaVzgsKy0PYSPl6ranXfoI6ErhN+Ty4sVd871ugwW0Gj0pADTH9X0lPOnHkCJ06cQIYFRX+oxl55r4pydQ/r22u4f+sqGtubyCai4rkOpRTVU2Hk73MOx/js1ySOu5KK0mw4UCCU8Zn+3MYQ5H0PoNnm/WgihL6uJxvLAcYpwS2l967is0eOY3+Iza0y3rt2E1dv30Gl2ZDoj5qxFnVd7H0U+3mAFBmZvNl+s99jHhFNMhYEMB8I4HPpDC6SHzv0IeSPyi6H55FNjOlZbQgsohcY03nmcA0FSb3r91FV8d1BqdVArdVGi02mYR+1QQ8V8v2pzE1Rzd4Au+TzR4Pi4zJB7XcoKFkXJY9QZv4OE1reY05KP/XJTyCeSOh+qrHU5LSPwlYm8KWBAYcNQb8az/u1Fqr1jnIxNoTyhbwQCUQ4sAHr2ftpcOHZb0q8s6MYvLW1qa+ZgzA/uX71qhw2uH4KY3k17bjPOQFmjLfznM0JNkLNXp/RuToAACAASURBVIgwaKIObbVTeMmpOAvZZrB9wnrp+sEmgfy0g5yWO00EuasIyoRmtabXVK03MD9/BLNzs4iyOeAEMVl8U/ukVtsT53t3dwOtGtWru4Kpk+cdjccQpi1SvqhcrFZl4d1SI5CxiE0g0mG4qGTN6TdYLqfROaJMvIZ3ra78JEdqRSgkxAKHYnzfXA90DymOFzA5QV9kapPwnGTzgGKhEaEGuBNYADFmcOBA3ixF5wLDgLRQAmjKp30gOGEQNy+9jYfv/QzpEBspAXDQSQ0EG7jZcEKDG9JfqGXAHIw/5nNzfZJQqn01kJVapztEkNZREb/oCtS6+aefvo7v/Ph11Ad++MNRDWQ0XHToWuYPng6VFXxsfBjknJ+mxWEFuM4w8b/N79smeLb3RkoSsyJzSFSPvurlTTbBttUjFrBQFq6f7YY21EJSTdXmYILniXfYOgTmwKimvBhGxeXUmw1grkfSHAJo95oII4KTR47j6NwkpqcLOHpsDslMRsJ+1JUiHYrXYa+8h2s3ruLu3fuoVKtqnrTrTm/LUS69Kbu0KJiXueLbpv5OO+IAVWdC1V6DwoPTm64T82rL2dRqZ55OdC+RpNKZMroc64xoMisPcOouZYnciYTwgLlVu6FYeu/2XQ1DGSusAKYelukziTpJnRLpIhm1l9S0I0eO4GPPPY/CWM5y7XpdBXoiEZWYH4eD6WxKQr3MvYhY2twp4YMbN3H3wYqEg9ucdnE/c7+zqeQhw90AS9fEawLq/fnN3trNHSzbocCzV3z/zu8POTE6e+68/cBxD7Xanaq5lqO3eFzh6xXSzWZN084H9+7roJWypMzGjV+tpMAVP1aI2wbQxLpJ25AYPv35L+DiRfP59hIsDQcdfNbzR/ZgHgzSHpRPRXy9Lm9QBnLz8w2gI4h3DJ/5zOfx/EeflbcuL4JuxshU5gCu3GfR6yACDp3Na8W30Gp2sLW2ieWVh0pEFhePYHJmXMWwp4/y/vtX8eUvfxmv/fhVRMLkv1lB1mnzYGOnJ6RpCRecVBsZBFgIORECU10krImP6YpFBjFx1d2EW9NYgxSbAIMTT3GQDm1qCXu5Tev8BT0BNytU2SkcnXwdXg/tCaEfxFhWEhII9pBMhlWw8nmPzsxj8fgxdazJuSFn79yT53Hm3Fns71Wx8nBZi53JWTyVVMfZVE3ZhTXVcCYnYcJkWXxbPAZtMsn1FiJgYLYEsRi7kz5897uv4u/+/pu4ev0Kao2yrMPow8kpCcOdTcFV3RoNgN7J9GIOBxD2DySqE6RYm8K6iZeFY2mMj9OeihMo82DmJIlrTQm3K+48vqYOeJcMc3NTqEHTe/lbO2sRTi6cYn5I4rjml2kWJIxATICoyM2pNzCM8DkDaDe5OglI88smCEN2W9sGH9dEiVN1OgEY35Nhm4GHG1sUC4rikOdFJAefi56usSjuLK3ih6+/juXVJXETF2bnxIvlgcXGCSeyvnBUUC66A2zvlpWEBajw7BgqUlCWGrnBEblOeQ+Z9ErlmIFfxzd9LOlTGkA2lUQqHhM0fod2ML0+MoUxTbj42hh8BYlmkkeoN0XOnGq7FzuIEBkfG1PhOzYxpYkCC9FwJC7eNeMRoT+cHDCw5tJUajaUik3yygrQvG/T09PqhrPVsFvawuV/fh2r9++i06yh1thDs92AjyNQvQbTWGCM4Psk75xJXnqsgBz5QskM0qksosmUhF8YuPd2S+h2mxh069jbWsLO0h3UShvod83flo0PJui0XdvZq6HWbCMSDqJIjnIsJKitL8B1ERL8tNZtot2rS9QHwwh84QnE8scQTs5jv+1DNDuGpz/2EorzR9WkofZENOyXoJU46847WQWEGoxmgff4xyGv235iiYNDZoz88kHi7w5N76EsEXn0UdU4dd86gI6P/o7To1DhfsCC+cXXNvqcj8Zr61bbWg8g1O+gsrGGaq2NRD6v4pv7pHz/A+D+60i01lCpNbFcqgmCyKbgs89dxNMXzokHy/XnFS8mZmmKrJ0edQUsPqs5RguqBEXXmMSSw+lRqNw55Tkh0Jt7xIfbEEpWlPNe0L2AxQbRGaW9shJdNkkoHMhYafzqqOPgdtVgoGAfIdidtlmNsUkkGpeoM7y5PU2AmNzz/jdaPYl8njj9NCbnn8CDpU288eYV7OyWMD05jueefgIffeYJzM5OqGBgUtbkNGGvqiS+0aS9UxulUgUrK5y6NbFw/AjOnDlpntmkEYVorWQ3kI0zvg82FThFYfHNPMBQWdRxICLqPm7eui7NhUp5V3Ge19s8qhNClLGRxmKKIZMw2XKlorNjrFgQlWRtfU3XnqJa4+Pjuh8UV6ON4VihKKoFp9xEfLABxeJ/Y2MTmxubKnb29yqo7ldQre6paTA2MaHmK89YXkabNDnVeDUyzEGCe4JoWDp0qGklag73lkH+eaYTtkgwkfiYbBgIQeRXs5NNBRYkfT9QazZx/+EybjPh3aeKOieejGXU9jAev3Ighxq089DyHUvkbABiHEyrA4SG4jqNBJGIh/GJWAq/PT6GY1F60w7g6wUQoV1niO7LnI6bGr/40NTr6DNutrVGbRAwkM93lXoKFP1q1VHndJvnjG+IHRZloTASkRh2+m2sD4kypJ1QCHvtFvp+v9aDGrVsMLMBQn/cXh8nT5zEb3zmM+Ijc5pogqa2/wXO4euKBFQ8cm1W9qq4e/8hdnYryOQLOLpwHHNHjgiRxOk5rwfPD14LNkg89xE2zb2ivFIpY2d7S3u9tL2Dh0sPQOE1NvDZtGSR6tn8JRIpCeNFY0EJnlX3rFBhPmD+wYZUFE+cyT11SpiPuDOeOR3VzzOpnMTCdE6xeU10As9xTtBoIVipoF7dR66Ql3AnG+ayMSM0GPybHhq1PexUSH/YQmtvQ0XD+OwiUlPz8EXottLHoDVEqVzS3rP816HXglwLMU3LWRTztTOX4r2VrVg0prOSfuA8102jKKb7xuKPe5Prlh7bY4Uxs/CUZzpjBYvzrvYZGxjcA6XSjrQPKObF90K4OYc1jF9cw7z/noXX1bcv4d7Vt5BEF2E2sAaE2hvdjUWUOMLKEXkdUwjGwkKnkGkk5iAdmeS8ZIUqi+IMbSaLU2gHwnjjygf41ve+j3tLqxr8aKjotbYeJzS7s0qTXOVONsCxCtmSU+WAzHB6bFSZhekhR99RNp1VmQcb9hCp+v+BULQrvjzEqostHlKMp7Qp0Hd0hslv26FSNQBi0qgCmPUAHWtMfLZFqg6bd6RRRsI4szCDZ04dwfx4FqlEDPniFDq+ABoUQaS7gyD0IaEkiXLa2tlBaW8fyw+XcPPabWxs7KBBgULCtkO07jJUCdcur5EaEwbe1BnKxomh7JmD2KB0FBmgnF9NaKP5Rjlk9CzYxGG3eCoUAfN2noOJhJqEpCdSkyWVTiMRT6Cyv49r1z/A1uaGGtsaRDqelodoICc76OcQN4Jun3Hah7npSZw/exK5VAT1ahmJLvd+HONFImrYRPepEcd1RLRMYOATZJ3o0ZW1DVx6931cuf4h9mijF2QuafpQfh0c5joiI2ReFHqrM45rRH7YHDfFd0qL8JoBvj/4/f9hSMjmE2efdAHQWZfwQb1ky3Vz7J+22A4L6Doe3L+Le/fuyWqFyYXne+YV30wQRWJ3hwgTXCu+mwc+38Tjj07JVbJ4thiuw+DdUO+xvMkLlUVJvDfODyc9PnXzY7E0fv3XfxMXnj6Pbt+6IDbtPlRdP1gofg9CYH5/3geTGXaElu+uS3AtFo9gcXEBk9PjggV6Bf3ly1fwJfrC/ewnSMQjsq/gfmeQIlebPCAeFrw2fN2yW3KenrZoeKh7dmSW/HPCx6SPz+Gp43qHv1uysjlTUNOGcJ2xkYDyeMLNezH6MToFV7Ol21bhHfRRSIsLcIhYlI0LgwOeXFiU/ZJUf6tVPffZJ8/jyfPnsb29i6X795V0cLNx+srJAv2quZEk6R/hteDByEKKnS+xvjSJVayzGlUTcXqBc7FubFaxsb6L737v2/j2P34T26tLfKH2mtRps6AmuBSTn6EPUUL6OeH2A1E+lrzcbQpBOFychU/aJidBFueuMWDCfgz+TlzCQXCMq88mghXaMTYPXMLNgpqoBeuE2tREE1ytRXUFDLLGAEnxNBbNLGr95HZ14Buw+xfW4cIDRYJR5MCHacvgLNq4mJh8uYYW3wtVY202Y5w9KYn7/FL/5L+ZrL77zhVNkGamp3Dm1GlMFMc0Dbh/7y42trcQiI+hUJxS8n39w1tYWlkRN97eg01BCLvSGnUNOY/3ekghkYYQ/CzM/UAmmUQ+nZEtxWZlD+V2X0q14xNTBqsbmhgZkz3yrGkJw1vIaR8bAibGE1YyIC73/IL8rYmIYOE9PTOvQ4d7a2pqCsePH1MxT043HResMWifTKqY1BOiGIoG8eDhXfzstR9hY+m+1nq9QcRMS5xP22dBQZgZSyhEOVYcN7OOSBjjY0UUC5OapicyOSTSSSXZKr5bVVTLG1h/eAfVrRX0mnt6fE592v0hGq0uyvt1qb9TdI2+3hP5NOJhvi/C8bhWwmRcodFpotmy6wJfAuHUvIrvrj+DZj+I42efxJmnn0M8m4MvxESV62egZhRnobLCk7iJm3q7mG08NEvYDzvyh9/z4pCt40Oe9Wjc/+/FDv7sAMI3clY8FnAOkDcqI9wkTwWHF7fcixyNTaMFuOI/D1wevO0myutr2K93kMyNIZuLo13dxu7NNxHceAd5/z72m23cWa+gXGtqOnrxwlM4ffakYguLYM9nm+cC1wvRDubdSy7dQPuHa8QTspMuh1OOHz0LFbMD5P+bRRJfpzcx5/NwOsSmGSkOEgrb2lHyK7SXu95SV89k1fRJcg+Fw1qLPCuFzJCauXmLEhEmkcohuYktQQ87XSqL+zA9cxRPXXwBxZlFbO3s4513r+HGjVtyVpiezOHpJ0/gzKljSjiUoPr9Qg+Uy3uocepNxEqpjIcP11BrNDE1VcTiiQUUiwWJbjLJYCOAYnBUmufEjYU3ky9PeI57lIgQFt/0Sl9aeoClhw+w5ziovK78YCFG72BdV5dbMA5QvZY84cXFE7j34D7e+Oc3pMB84cIFnDx5StBYXhfuWV4XPv/Ozi52SyWUyyX9m++FRYliFTN3pxPA+0tRR04BKQrH90tILT8omiZUkzJfs8XRVPgR0dehm9ZZniIFbIOViaojFKLOnMOzW8KcfqKY6LvLZiYTfYOQilamVe2U+kfvs2sGSgvCecKr+cJ/i6pgSEJOVNKRCD5VKOB3JyZwIh5CrzPEoAWEhiyKO+j5ZHYlxJ6HKtAkh82QUBCxdEp6I5ubWyjtV7HXaWO7UUWFQlBElFClnZoS4QiigTBK6GInyLOKEyRgu7ovhwa+R65RFvcsvjkJ57t76vx5/NonXkIqSacYwsFJwwsKAUJIPptPnngSm0V37z3A8sqq3CVOP/GEGi88PyS3KJQkxacMQcjHkEBnJIJYglNsQ9zxuhMxwbOGRSqHNWurq24iziLD8lPmLLQp4pCEyt3bnE5X97UuWZRTw0a0LBWG/29j3/0k93mf92zve3d7/dCuohGNYlExKVnVsmzHkezYVn6w/5RMxjOZ8aSOY0/GkiPLsWnJjuXIIkWJIsUukmokSBA4dNwBuF63993M83zed28JyZlg5uaAw96W7/d9P++nPIVNPtPs4VkrVBYRbxIvSyCbzsrPnOu5XMyjWac3dwgJ0trYrKHAXIM0ijY6ASqmE7GW0POQWMb3XK9XsL23i63dLextr2htLJw5j0Mzc2iU91GvlZAvt2Wrx8/F68HPzD+89oTT12tUNK/q/XNVktLEz8jhCH9OOgvfI68ZP6enlfF5GCsprCuPYyEzLUALMl+jwvSAml/8HaJeC8V97R2iByTSy5xH+5lUOiee2e3g9uIl3Hj3p9JciKAh3Q2fJ7Fgl6MJBboiUaSTaaRSMU2MJdRarqkJaWeV6ZixYUp9m2gyg2tLd/Hd51/EjTt3lXfTTUF7w8VXH2f9d3+2yfZXcys3/SaST1/maENtG8GI5YxC/3jm6JanK7ZoomUFZP/Xg/Bsfxbazy0e9BerRGQw9hHuroatRDWdCDLPFDc555o3/SLSJaLSAiAE8eT8Ap58/BFMjw8j6bSUmHs2af9IXYUuUYy2PzWkiceQGx1Trk6a0K3rd3Dp8iIuX72CtY0NDWWMv88B3IFwMBvgHFhRW4Hvj+vDPn+g13jt/6y+kS3RZuoS9d0Pfb4eJzygtcmby1jPGoN5IRE13Fv8Oc+SRpNnqTUR+xv1/loRHSuB4mBUw42RbBZHD49iIBVBNhVHTpB47ndaXtKBx6g7LL55b0v7eWTSRMaMigK6sr6Fi5cXVYSvb+8iEI5Lz0L5ugbFpJZyGNURwpbrtaGGOEs0J5TnNpDh1boIfPn3/22XCawvvrmQbLFaEf5B5WsHEuwvviuEGt/Crdu3Fdw4NfCq5joUDE3ygcLahM+o6FhzPt+fl1o2f/agIroSOvem/XvxibXnEjCIkBOm4ls+3QFUqjXkcmP40hd/B6dOTxtfpC8LdEgBjx6xIlregQym/G4qnIRD8bnff+c6Nre2cYgdlPOnMTY5bF0yPRZ47bUf4c/+/E/xzts/FZczStVaHYz0gaQQT0IHv0/0xD9x/r98WyzMO227SV4FkLwHwZmdJyCDuxXp1k2TUqnb8FrMDjrzL214IRuYJTyQXPeKfx4stCegqBmn9YSchzv6IiyPAWh6+jgmpg4JisXpBDv6Z8+ex/GTJ7G4uIjlO3cwxsSRsCtCh1IGPeeCNB/MCOKJiODjgrMzOyEugYGYUHSKsRkKD/VaA8ViDbV6F/F4Gt/97tN46qm/we0bl9BtMhk2ATJOCDlhJISO1yTc7iLO4MDrxKRG1mLGQWFQZ1Mjmklo7fE9yMbONTh4wOowEi/deIx+Yk+Uhg5z8r/ZZee1VLA2iqVHg4jfQZVXAaNcISRYuhWe/nfWd7cF9SSUORnPCNpGLhebF7z24TCnbzZVIcxK9ixqylowZvHNgliTEXQwyIMyGlVCz5dp1CrijDHxGKRo0hhtQDKo16rYWF/D7m4B7VAGiXRWqIXFa9dxe3lZwhUMQCq+hQbwwlI2ddG0ghM5JYKGtNCRRdhgABjMZDAyOKhGytZ+EdVuCFNHjmFi8pCK7wYTHWE4KZTDzrVxXbme8oWCEg+KhzBgs+t+ZHZeUwE2OMYnDmFsbLJnCzg+PqYkmgF2Y2NDz+ETCPLFmcCz8GGMoHUEhdXeev0V3Lm2aMVxgwIdtFSxg5SvyaSdCTcn5oO5IelHcErA6eSxI7OyPEsPDSKajMnPnNZ1e+t3ce/mFawt3UCrvI9g12ziqoTiNjviQO7lS8iXKugEgxjJDWJiJKvrxXXeaAXQ6obVPCJ9hhz1ZrOLSGIU6dGT6CYmUawHkRgYwmNPfByT03Nocx2Sq6RGkTWvegUsYwN1LERhseaUh6j2H4oHIfFA6+MDxfIDRfSDxbVPXvqfs7+gfvD/ezB0DU0PJue++FYscsV3//voHbCiezNhZcuui269jPzWNoqVluzsMqkY6tu3ULz5BmJ7ixiKNbFfbWLx3g6qrSBOzB7H2TOnMDpJC0ivnWGK4YQ684ufkQUpE1Im2kyCeFYJKcLXVaFkqqui00gAx/YDH8e/s7gTpUjTHDaK6koaOHkt7O9pKktKghfYMy9iK66ZBLNpOXX4qLxPeaU0SWQS0nCTF+1Jtmq88FpThTDXUSozivnj5zAzdxrJzIismu7dX8fl9xdx7coVFPa2kBtM4cK5k3j00fOYnBxXoss9JLXY3X3k9wuiEZUrba3dRrOGw4cnMDt7TAUSr4k4tdUm9vYKdv7WG5pQUCGaZzFjZzqbQLtbV1G8ubGp4pzX8dr1Rdy+dQOT4+P4lY99WPv0zp07so5h/GF8OH36FD75yU8ilcri5z97R/7MvA5silEDgQk/ueMs/MuVol7T+MMU5NQY9YPJsGKnJcuM6WzkkevKCTA/O5Fc1H3g8/MzmDOI7ZsuA7eDV5pei3k8G/SSe7eLhmIlaTg2ObMC3GmoOJSA52mKUuZgqnwkm51sXHorSr9v/F4ylOsBVYTvQRaEmpDbridaLNrq4GQwiI/HwjiVjCGTyCARSCBENE2nLEVoPpqFvG/6ePhkNJnA8LHDmtjcWLyGm3eWxUcvNGsodZqooIN9KqJHmcCm6FaJrXYNm2wUEwXUBXbzRUOukUrE5iGbDV2ogcPXefSRR/C7X/pt8a3LUne2dc3PbchAm2SxKKG4JqdyzDUEs5YQGGHNMb1HpjzcZ2yuSu8kHhPVQ1ogVDJmEu8SPYnXSkAUKrLLDv3FfckE2gZGhIpSeKmD7U26AaxqXeu60rGFU9mQaatwCmdUnq5yzmjc+OLct1Qh5x7JpjISLKO2SKtWR0y45xa2NzcEa41QqFT+6oTYRzQx57ogZYi5Cnnn+4Ui1jboWX8N1VYTj3z8V3Hq3Dm08luoFXZxd2NLU3xDjLUlNMj4wTjGNVwsUSuhLbSWFTRNJ8waU4PBxDgPNDfk9BGPC+01NjqKVCLpBmoNFbr8w4YEi+9cblivp8ZXgYrquzo/eT+YQ/rCUrFdOQqbUQEs37iCn7z6AnKJMFIR7h3Cz41qys8eoqsPz7YwNYMSiIZFNFLDqlZjk5zUM4O3C/FBqkEgiGK1jldffxPPv/SqGrPMPfnZJPLscmfbRg9MoCybODhufG7t9rbFEQ63rKiyvelFfh0qpc/2r/8s7Bdl628mq0gUbckcczx33NYhP2NHeRobtj7O0InIc8r5NuiQk4qGkI6GEGw1MDk2ijOnz2B+5pgQn4w9FsO6Wp+kMXWjth+59zndJpqFjR/C0rnGh3IjKnSX79/F2+9exM/fuYjluxsS4mYBblo3B/bFfG7uC+atjG0swqk58MvyAlMlJ0XIdJXsGrhmhUfv9l0PblYW3hx+0jqMsV0JMGHlRGd6+rGDeHuIvApiNWdI/4yKqpWIBOUzP3NkHLPHJpEK2dCD8UH2hBTBbDSE5GB8oCMBz2/mAAVaAQfDypOv3byN1958E0urmyBZTTmy8n9DejOXE3WGQyZeJ75dUSRsfVFjSXUCz4U/+L0vd5lknjp95gNcYF989y/TD0wfNMWmn2URS0u3cOsWi++ShBG00SRWYNNk887zMHbbDHwDTFQYpD7zuV/D+fMXel1cQxAfWLw7T/LeAjUfcCvseQN5IDPB5vPZQRaWcAQT9S/+9pcwMzclKJTByp3IGiGA7DhLMr6LZo1eeITxUuzL1Nz5XEwWdnb3sXjpPQlXTE8fwfkLZzAyahyKdpcwrS5eeP55/Pmf/xmuX7uiyTdvKq8PkxoKr3F7tzs2mbeNxhtmC9CrareathhZXB9Mui3iSTXbJQJWgPNxNvE2v276hJtghw79PuiH/7tXd9f/e663S4D1b0K+qDgZCKPTbCvoJWJcQOTlthGPxHFs9pQmmCxYmPzwoHn4kUcwf3wBV68uYunWLQwNDMoOxLrQcXkmE3YfItQlHkOCtj4RQtq58Vh0076FqqG22hp1CAZnEwsmxmw6hPGD57+Pb37z73D/7vtgO1+WWZ2mJtDqcBIeQxhepyXuMev6erkk6w2qNFJYROgYTsyiFEuxDrNgJ3bkO79oPh87e2aV4INjT8mYXLlgFK2uTRa1njmpaNm0VRtR9C7zC5boHg9Y9rTJG3OiN5u7m+rmTowdwkB6SB1vTpX4eHY2iRBgE0efT+/Fc1k4lfE2bc6Cj1Zl4huaZR0LMYk5CbHAwGl8exb2KhSYoIoDQt6Meenu7heUfJerFUHpeAb5g1Pdawl3mW6D8VwpJNaU5RBVQfnFApziPvT/pldpsVpDNJnFxOEjGB4d1SHI12USo2ab1EQt+WGiw2Sae0CNkQh9QUcxefiYpvq0Fjt0+JjExLi3suQFpZJaJ9WKTSYZRDnZYOLGqfnU1KSek24Fw6PDmlC9/vILeP+dn6PToBAMC18q15Iza41Hxg7qOVA8xoqoqKDCvFxHDk1LvImJKpWFh4cyiAWB1ZtXcP/6JRR2NgF5gxJmSSXlDoq1FvYKJUEoy7U6QrEopsZHMDqUkeUMi/tGi1Bq83Um74gd53Y3hmRuBsnRkyi106i0gNmTJ/Dw4x9DPDOgTjabQLzX3KveeqcnPNSbcjvqWh+LzCfzPlHwRe8vpiUfpKU82GnuTygeLJb7D+Bf9jidJ33FvW+O+uL7wd/x/ya8msl9o9MAWlXsbe8iXyT0cBjJUAf1lbdRX3oD0fIyBpIBlFrAtZU8irWgkDunTy4gm8sgTP0IJuUeecTklIriSoDMBpJNUSrm83FM1D0Ej5Mmr1LuixgPg7N4zGkb72VDRT5pBrSzW125j0LRfKwJn2STl4kzecnaU/odTo9jOHRsGkdn5xQLaINnBTqhpc4LmtoQbU4F6kp4eBbF0zlMHWKDdA6RWFogagQiqNU6WFvbwOL7l3F9cVGQ1snxIZx5iBzpBXkks+HFBISvxbOcX+VyE6Uqm09VDA4NYnZ2RvxQ41LXUSiUsEILH6pSk2IUj6nxSnj68MiwRN9W1+9hbW0TwUAE6dQACAO+dOkidnY38NDpk/iVjz6uZPPixYu4fv26ILna3/RuHRqUwA69tBmbpIbuePEWg1qaEpnikIM7CpbppAvcQIsLzQgVflIVlJUg7ZA49eHZSOE23iOKcI2Njjh9GuPuyeDHLVCbdhn/0xJ5E53UREnwJRbcjuMpVJb9n+baeqA1ukw0z5T0BbXtEzES5c5xGG0f2Znu1Y7tdQ2qa1ZEHL8QmtrBULGE48V9zAY7mBgYwXhmBLkE7T55llt+0C/yx/NC1BcKAeYG0I2EcPfeA7trEgAAIABJREFUPdy5d0/NwhoRBugi36pju1FDMxHDoKwkO9hs1bHBlmGE6uJmLUmeNu8L4x8PEX5unn/NVheHDx8S53thYU7nUYPP16TtHh0q8sgXSmi2+DlZiAblAcz1pLXfbLg1Ftc0ilQFTl65Tig25wtwFt6kRTBxVrwibcSLpLpznoMP62RbQ9lfY+oW8IvULIqkyV2jUjFlY3d/SAthUUjuN6+jtGyYcLMIkUAgp7S04aNoIzVoWgi0W6CSSqdRx/rKPRX33Sa1TSKyd9W9c/BcFvGcKPLM52tfvnwNr7z6GnaaTXzid76Mx574DOp726huLWF99Zr44VwvXJPeZo+Ch+TYs6HXlN88/Y9JAaEYJ21IWXwbt9gj2Jhf8DylTzevKxtpmlLKIpPNRz7e0Cbc/7745tpjTNve2dQ5yvvhhcCMnmHtXxYcXNNry7fx8veeRiYawECc55ftMdF7ZJUaFeWxJ/TL/IdDtWBI94FIAaINQ0SXMmZ3gFgmq3vwnWeexbe/84xyTxboEsv8/ym+mVvzPHKUTO1foRls9xpt0EGj+/Zpj7qlosrVO85KzFMAfLHvm7TWADgouA+opJab2Z4m3bUiNI7OGf7Muc+wocVCjwJtbF6kwi1kIiEcn5vFwx+6oMkxxfS4102ZvKO4zBw+4NwYuEe4Fuifbvqlht4gpDozmMXQ6BAa3RYuL17Da6+/hcuXbyK/b/o2vBTUDmBuL3FhR4NknsrP2pS1tIm8+gLb5wa8BryXZs9r+kqec+9jppgoug82See1p5aI6MWlImrcV+SsOgSf6044/r0NqKjcYXJeAQSICIkFMH+ESvCzODw+LDh+vVITRYooDw7A+Bo858eGR7Su5PoRjyt/XL53F7mRUYxOTOH+6hp++NqbuHLrjiDxRBypgUb+fZNoW+bvpJbaVJ77R6hVUmRUG1h9HPi93/19wc5ZfPtFoqTITb41Xe7rFB0k4yyyP1h8c8Mza7FDhYkFeRosUA86a1Z422OYNPODf/qzn5PauiA4fZBwn7y5a2h8G14UByn1BvBMjDnt85xvwiwYkEZGJvCFX/9NCTfVSJd1r219AG42mwzpM7XM1kuia04KngGbk3By325dv4R8cQ+HDk/gzJmHkBvJmIBBl/CgJp5++hl89av/A0tLt5GgdQS7P+JVceod02Op0q2gIJic+cT1imxhn1zyoEPXFjKvB5sE6hDp8HbCdwoADPrOg9tNyC2ZtQ6/BRBbwL176GDLxsc0PhkDpudbmD1EVEqSaVpGDUTQaZbUSKFC7tzxc4KpcGpTLJaRTGVw7sI5HD+xgPv37+HqlSsq8AYHrXBhAOVj1NEkjygeRyhCkTIrejl5TiQoPESIswmz1KuEdFFcpSuOvfhUXeDixXfxta9/DW//7GW0GiV19niPOOFkB5bwNULeNAWkjzUPjXIV25vbmrowYRbshYrg8uo2kSJC4MX7C1DIjJAY42RLzVxNCYsGkrkwJQ00EQYZdD37LSfep3+ry9NSl9v+3/aCRHHiBvFkx5/8Gz43lbQT0aQaDabIaU0Bddpdc0UTe33x8xn6IczOKZsHEsNjoDXrNhYMgkyGAtZkcH656qC6xouJXbCYt6kOu/1cO0wAuBTNRsge70WQRCPhNXDIF67NZpvQU3Jga2jWzRNTyumdtkFlWy0VqoTQ0s6NB4fSP05G6jV1d5nE84uJBrna3N+aNBAGlM2qCBkZndB1IuQ8GDKbirHxcQVIdv75HrkGeP34HPwidHdhfl7dWsaHRDqJerOKHzz7NH72xuto1atqiNEG0BffNhWjyvmgcSJDIdkDMTBr6jY8ru5wgOqp0SBGcxk0KwWsX7+M/Y176DR46LEZ0zChoTbE9ab/KgM9RTsSqYSK71wmiW6LSWUbjXYA1XZLnV75PLOeiA4hM3YKwfQR7FVDiKQH8aEPfxjT8wtUY3Rq09zjbK5YE09JvW94evVNN7QzcyE/BT+Yg/cXubyODxbgvQ6zO0H94x/8eX/x/csK794Uz0PaXeHtm7O9BoDqmV+cxPvXC3H9MS4G6PNdkxjmbr6OkcFhJDol1O68ju7az5Hs5JFJhVFodXH57j62Cy0cn13AoxfOYmAkg5bUwg1txUOXZ5ElsURBUBDUpnLmHx9T8c1rzMfyrOGXR2p5SDofxz8soI0HXVSxzGYjucYbG2to05KPvO5mB/Uqm2CmBiSLJiUZTAKiODQzi5m5eb0m7WfU4GtasqwCnHQQFkaEKjLBGBjG1OE5DOYOo1oLytZOjbwI43BMicHqyiquLl7BvaVl1GtFDGQiOHZ0CnNzc2pUZbMZNXNaRBPVGxJxqtJnvEYUThRj41MYHByWtRvPRU7EKYJFBIqH73HyyKkZY9i9lSXcXrqBWr2FoewowqG4xBBv3FxEpZKXIu/I0AAKhTzur6z0tCi8cKuaIZyg9gokNsyteS/mgZI3P1lwOgLiILqiipxT1/z3EwjFum4AyQz9xUeRTGY0vcgX8moMUIhnYnwcY2OjiphsMmtS3OfPawW05TUqoDukO/E8cH7NaoQ7ISkXc5mk+bNZdB4nZGkJJp/HtQc8JNwlsz7nUgnQVwBY8W0FgZJV2hBFwkiVSzi8uYEjlSJG4imMZkcwPpBFbiCBgXhKkycWKtpjajr2Uxk60hLgtHu/XFKzkPZVdGrINxpYr1dQCHeQiaeEFtpGE+sBU6Im5YHq6LRRYxwTnF5NaGoo8Gw3l4pjR6fx4Y88jhMnFoRgINqAqKWtzS1N4qQiEoqqgTMxSV/vtM4TcpD5M03QwmGhJTJpaiWkZIknb29TbzVNHCE3rXkoqLCGNvxOrQTLm4xnazBm33DjzSBlSvxsolmosyB/e8lxu4EJf5cdHbsHphAu+VJpJGxvb6OY30MqETe1bjolsA3RbqFWKSGf30e71pTOCzVWKJbHAslIvtb4T9I7vdnC5UuL+N73n8NSqYbHv/RHuPCpLyK/nUdh+W10dy7Kh1y2vK22zjz+KeTzmuKFwjE02pZ3SsitQTE2s3TSuVutmh99JKxiinuYBTwbaWoAOStBOUjUKehWUnOOeWIuNyKKDO8H0SebWxt6DIv3fktcxXU3xeTz7W6t4aXvfxdoVJCOhJFhsyTKvMdQBMzplKsw1opbz2FNXIWOOcGwhx9FMBbTvzvBCI4eX8DY6Bi+8XffwFf/8qtuMGfCsiZ45USu/gXOt89JfEPYBmSWg/MPG0hErOl8VGPNagjf/LIenA3sLDZY3uetKK3Ba2W8SkM37LLBmMHs1cxTfmc6CGyMkFLLBhXDmXN4VPNBs+euFZVHRjKYGEpjIJPAwtyC9gP9vznh5jpSLaLGB/NZQyQwRgttE4mJdkOkn2hYXBPtprQwxg9PqXFzZ2kVN24s49atu7h9Zwn7hX0Nimz+bZpE3A0sOmOxCFoO4eub077p4K+l6J+OGncgjmbNShXr/THbITGIAuaZuk8HgP1dVJoNE0nWlMmKXKFQHLVHGj5ykCIBu46RbAoPzR/D3NEpDKWTQoVwYeT39s2qdmTczutSGYcmJ6UvQSSUhoXxON566y3cWV7GiVMPYf74Cbx75Rq+/9LL2KGYIVEqbEE4hLbLcNERM4ADLjsresMGhevAQfF9+qEzPViiPcj5QLqJdX9h3g8Pp32PON937qBKywx3MCrgsfvxQPGtYtJxvrn5uclZfJ9j8e0m5f3Jnd68uynmH0pFduvU+sYA7RWK5ZJB8khwp7dgo4nBoVF8/te+gEOHplGpmSqg7PycvL2g2y4BFM3b2l4mWiW4ACchLWxsbuHW9SuoVIs4fGQSZ86cwtAwi2/blKVCDd/6p2/hf37tL7C6elfFt1kgWPBQsaDCmsWiFXniXPQmLvZ6ejc2lnYK2Qdm7ibacDCF4sJXMea6rjxIePPlY97H8fSdJ90/dWEMXuWTG4NQHhzikXgKYVqasejIJjA+lkG3aXxDQtjmT55FNjeqiQ2F6Dg1oNja3PwslpZv452f/Uwwaap4kvvDBgc3OKEt8sFkhzxgKpqZTByJBD8DHByRhUcDIfJcYwwQBknnNIHXkfy9//2tv8c/fPMpJY8MQeRoTEyMC8ZmRXVE4h5MnDm9LxXKWLm/gv2dXcQSBjvP5/eYHhtfUgVyxzpxDlrEO9F0Viz++qlzS56d/Lelh+nA1raxDGloWEMrbwz2I+uzYFhwNLMeoYhFVJYG5PVyukuBF74ORQItx7Q5fFvr3v3LFUVezsp+buIsfqrNq8UCnAepkg5B/alKbFoC/Lwq5j3kh5Nw1+jRZ6dfL4teNiZckkG4O6fppqxpk3MvOKRA563ynN+xJbjsO3hYYxdB2rKxMDSClq41rzu5rywmKNjEqQb3ry941DSSGnQEubEx5IbHkE4PYnRsQmgLg6BP6L2I/kAefiKh5MK8i5tqyszMcFI3pGZck2q9pX288erLeO2lF1DY3UarTWXxuuKUrjl5v4mkEjvuIxXfQzmUykW9T1roaSoTj2JoKI2hVBj7ayvYunsL7UpRYigk7zP5ZMJJyHm+XJO4UrlUUeLAAmdyNIcMPYP5uWnP1KUgijUhaDPW7MSRHJ5Detym3uVGCFMzC7jw6OPI8uDg9WGyLa9bL8JiyBftfxYKOu2djaFD/TAG+bK7P872OtO/JDnpjyf+735irQS+r+r2hbufkPcaqO4c6S/Q/cyp95zuMYqDvonV9wv+cWwMqhCi13SdVperKJabGBtII1xeRfXmK4jsXUc2Rk5pBHu1Ji7f3cVmvo2HTp3Grz7xEYyM5VBrNTT9IYeR8ZDrh3FGU0DSI6g8L06x2T4KsREMmChanJoFVrj7JqnnYhv8uabn5sSYUGRZWtU5Uc6ruGUMYPyslInWYhFpXGDxMCtWfB+ZmcHM3JxphUh9mAgRqn3X9cXGDRtnFVo5haKYODyLqSMLaHeiWFndFhw8HGXDM2HwzWhcMMbV+ytyJ1m5fxfVMkXNQhKfpJr54cNT4neTh83YwIl6vUXV6BrqjS4ymRwSyQFsbu5idXUdg0MZnDlzUjGYSTljJBWHGRMZd2/euobN7XWEw3FEwwmUixVs73DCvINqlY0J7n9OeIgssQTVJ608ryluJMsn11zqtYxcg6YXz9wUxHIXx8e2090NSIxCp3XpLEZjiRRywyOKv9wrLAKZcFG4kKgZNu543ze3WBQ2pIVhPH6HNnKilJpiMK8gta1fSFCiUK6pqWa6cdrF6xaCyKGSVHwz9tiU2L9PX4j5SfmDzasP6jYETB0/EkG63cTc/h6mSwWkGc+6FEeLIZOOYTg7gEw6jUwqJRsnDxc1MUDzh9a+CHfRDtEKrC27xJ1CCduVMlbqZWy164iHY2jWm9jsNHC/W0e1xalqC2VOvMVp57lqCtXUPyFUnNNWQlcHKRh54QIeffwRNTi4Jre2t4W04PS4Q65wiIJhSU1shZILBOTnLD0B0ZZsYqbTUdaeRjcUBcvZX/J52QyxRi/3TMMKPELLmYO6YoeVjR8Yee/uSIhoInMlsarJOZ7wDBeKzCySZD9KJXFq+Sg+mKr43u4OyvldFd8dxpidXbTV5G1KCE1nICkYFElDF+lsWloRFA/j2UmtF/kPh8LYXt/Azy++g9v7VYw88lmMnf80Vjb2sXPtR8gW3sXQyFgPWcpBGj8Lm89Gq0vqvfE9C+GpIQDP+IhiCq3wNPF2Yo8s2Dn1FtKHaBw5C9BbmXkEBSpLOm8ZT4ZzI2pYsrnNwQaLbzYbiUhg8a18RzRQu9ayLwwGUS7s4dUXn0dhawPZRAy5ZBpJ6gJRQEwaRtwHRntTIRpgU8KoBqJ6khYZignpw4ZPZjiHx5/8qGLW1//yr/Ef/+RPdB1jcXLVSUXl9P3/XXz7urh/j9k+9wgWIks9ePjABaSXX6sJ4wR3PX9cIoIGRz6AqdtQzBffpp9o+bfZ/NqBp3mv+NMswDn9pr0bqzmnjcL/a9UxlI3hY4+exaPnT6O0t4382rYE9RKpjBvu8XeYizUNRQmufeobWK5HqgeHVvzDxnG13UaVaAi66tB9gpzuUFTXjx7qt5eXcOP2bSwv38fOXkH+4mzERNikCVGIMKzBhK8vevuqDxouTQxXfAvN6RCdvVxbyE1D/xrah5oQXsC6If/t3YLRjGWtqRzIdAPUvGCcpdCa5k+MaxXMHprEw6cWBNGPBLqK7zzD6enNGujI1BHdq7V7K8rVKeq4s7ujc2l2ZlqN4Wef/Z5qi09++jPIDA3hhZdfwU/eeQ8tfn46p1iXRxmXnEdcHqOpt/u76jCnHdInuEbYeV9x5yffvVTNFoXvwnqoCovv5aXb4mvxjcqayEEOVHyz2GZE67O4YuDjn/7i++zZc72Jtt8AWrh90AV1PNllJLzXFer8MCUHR7DX4we1ADiUG8NvfOE3MT09izqVElX0uyJLXGNrVmnY3peUcnrK4pJ3jxOz5aVl3Lx2TTAjwqXOnD2BdDal6RRv9t5eGd/8xjfwta9/BVtb60glojZ5VDHGw4eTSYOHWnHshIm0OZ0Uvbq0BwgBKvTZdNpewxfPPtWVREEPwu6SCpZ8Uk11oy4nWqeEg+9GP7epSY+f7AoMz8dQ8U1V7lAYA+kYJidyCAXZpW8hm8lhfuEUsoPDusb1GiX6Ezh99gxmZqZx6fI7ePP115BNpqRKms7Q65tcd7NeswaB8TUymRSy2YQE3bigCdPi9SE80+xj2AXlZyHADDq8M5kgrixewVN/8w948fmXsLW5icFsRh6U4hoOm/3bzm4RuztFwRX3tnalwj8/P4cnnnxCU87nnnsWa6u3VaDyQFHn2ym9+sO84RRnfWdS3U+/HimYQv6Sa54Yr9aLJlkBLu1DVwjxMKJntR3MdXGHt7Y2sLJyT4c7DzCuea5ZKdq6fdYUesKh41zjRfJqrrlCX1EvgqHebm9kySDEZJC2LRTE+CANwT6joypwOi5YpSWHBoG0A1DTcQeh8VZrHg7pERvm5UjxQOtYs1hW0GRrQFM3tlvN/s8LjBiM0/h3drgawsOKRieI2KfIz0OAhwR9VWlLxKYOO/oSpUqne8UP446HAAtKxMmImh4xJc/VRlUQt/WVu3jpB9/DzWtXVBBxMsAASaQBD3dyC71wDQ8kNnWK5X1NTKIRKsh2kUonMDaSRbRTxf7aXRS2N3XI8QDi8cguLYXVOPWmtzcVZ+l3S8rD0GAWY7kBxOnLKeGsEJqBMKotm/6XKx0gPorR6UcQGZrBVoFq20mcfuQxHFs4LlierPCEdCAEz7WCVGubtoWaluTRqUvuGn1OrMV6807srA/67ekqD46+/XrTHngAKt5fTPd6hw8UzL+sAD8Aex6cK72pgzuo+l+3/zmk/K8kmw3AErY2d+RKkQnW0Vx7F627P0aisYVUnGI0ERRqDVy9v4e1YhsnThzHkx9h0j8ipXiuGXlKV7k22BRta3LlVV1ZALJ47q3rALSmuLakx+H+sOFDwT9SJ1h0k5ZDRIihOGxv2ITR/FvFD6tTYJAcblu3DM/8LtFBNjCPTWN2fk7TQTukCFEnxaJs8HPRNbpoBcJID45jfGoW6cwoStUWdnb2Tbug2TD6igSpTDSSz08YNwVEOYnP53cFX8+kk5iaHJOqOXnxkxPj0ufgdS4WqatCcSbzbt7c2MbK6poE2M6ePa0z5d69u5YkRsISs1peXlIxy5jHeMDpOXVhCMdlwdOi5kKd6AJOtknTNLuY3pRIzXCz8eO55ZMzHyu8c4iKHjfZMriicJ1utbsb5IpeNwbTemEzglBCWrLx8Sy+KV7FKR7vMfnonLayAGWH2LRrbLJ9gAb0lDpnVdSbcJlehqbiPAEJM+V+FGXAtWcdgsHg5ZyLWhz2Sadf4z30obe2eWDT+ffiPjYGwiFcaLVxrllHrFZBvdTU+d0JmRUaqU0D6QwG6TuezojXK60RFgXtLmrNOirk4bI53emiVKlheWcHt3a2cb9axl63hVgkJpHKtUYVy+0q6hQ3om+8FNQJGY9qEp1MZ5AeoHXQkGg8gwM5pOkYMTCAiYkxud1wwidldHI0I1E0uxSorKk4lNinGqPM1bhmSG9qaurHoQu55Cp8Xc5GqpdfP1aEswnOWCeFCDW7zfbUhGxpMcR8wxfyJhQWloil9q1sLa3o488JgyfEnZNaosa8uCDjBM8y5Th0YyCXvZRHpVDEyp0ldGl1RsvCYEDTZf5+h43iQkGNXYmG8doRzUH+OwVHnfUSGwaVchHb1Q6K2WmUs9O4s7KFtes/Rqp2U5Nvr0dBj3uuBxbf2k9hcsd5bQ0dcXB97MxlrscihMrPnHzzO887n5+3GraGmR9SgZ7PJdu2OB0KBmQHRn0MapRw7xB+Tj686fvQas2KV+nx8PqHgxJ9/NmbP8LSzRsYSCUwPpDWdJFaPGo0eSSHo1c2O0HRsiQSyEl4LIlAJI4q8eYIY/7kcTz5qY8KWfCNp/4R/+GP/1g2oql0EsqhRMc4MN3tR/L2ttIvNIf94MMV4GyQaaLh+d787ia1Lofx1E2fW/kBgn8NLxRtsc743rwsvsaxuYs5HXDwx3jNdcu4JBE2Zha9mqiNTquBoYEEPvWJj+DXP/dpVPP7+MmLr2mdUiuHDSo9t2D9Is4g2Dbqi6FlzPHA5/7MdbqssaJxlIhCLBSVP3C9EwnIeMFr+c77l/Hscy/izt1Vs5ukKjqbY2xEMZZRk8G9T08N4p7soXQc0tbnkPxOPSlP7+T7Y0xkbinqJN2enC0zPxPjU75UEE2lVCmbIK7sGr1NlQieOsvZtKX+ztlTC/jIhXOoF/PY2VjXQEXCoa64n52eUUPy/r17KBUKODI9retDNC+1ktjUeuOtH+OFH76CYzOz+MQnnsD91VU888KL2NwvIZLKouFRyvQAp42uxNZskNZLzX2Q5r7wnG8KrvnCWsUvbZ+40pwPtl9APiHyxXeVk++l2xJKYdLCrqRXO/ewc268gynLAX+pBzv/zOeklt1TSXfQc/9+/KErroBI/Sbq5pNFLZT8vnU2Nfo3KPjo2BT+1W/9aywcPyp1aRa0lsSZUBqTaWdfJ/6d/z+pdYpWZ5DzGzdv4tbV6+ronzl7GqdPzyAcTaDeMOGW3e08/uqvv46/feqvBC1MUS1VlZBNnlh8s9sopVOnXGpiK+wGHqivh8TPNSVPX5QL9qyNQs6Z/b9dD1NhNATvweP7ixh/3Xq8FaGkXHfe+R76ospvQB6gAvHxYAl1MDU5injCPNAHMsOYm19ANjsE5iOVSlMFNmHns3NHceXKZbz1xmsSL+PkhkF5fuG4khybgFMcip7FWV1LviYPU9o0sbttvC3CWLpKLoMh89+TTQuF66LWrHjv3UXBi15+6UW0Gw11xJPpNAZzORUH21u72N8roFwoS31wfn4ef/AHv4/f/uJvYje/i6985S/wzHeeFsSQhx6n4OyUChygwMAucV8jpEf2c7uA19/zbxzcSHvFNTncTVKDgoUsi+/x8fFecKGgz/r6Om7euOUUSpO6vZwy8Z5pqqegbP7aH5wsHtjNsPhWEeMEftQvdUIgtphdT8kV21wnQly4poweQs9IjSiMxqD+TA9tYkHPJizWBLLJjf3dIH22Dq0od1wepxJqa8qKeHHiNIF30Hl2SZ1Qhx3S/D9LZjxMnsmD1rB8eA2WKfpCOKZpCjl+LL69LznfOwsVJs5McPidf1gICykS47R8BNEQ8KMXf4g3f/QK9vZZHFCLIajEVNdGU/Sk1ie/s0Nca5iYJLpcs+TQJZDLxtEu7aC2s4ZmnRNMm4bwzTKW0TO1UKmJ780EljBMWSflBpEbSCGMlpJiwixJYajRQaBQQaUeQmJ0HsMzj6EeHka+2sXkxCTOPPYYMiOj1l3VQIaTeYObeyVavwbNlsiLMHoqisK6B/D2mjgHk207/PuTk/7puC+OTZnWFe8PFgIPJDH9v/+BM8QCWe95FMO8B6qjJfj31f/d5SeiLhEK2qiWNUHmr1Q3byB/9YeIF64hG2GjJIY4D+tGC9dW93C/2MDU4SmcPWm8ZU7ieM/95NrzGdkAsQEmCyjj6BrU1SaXtLhKJW3dGRe8IZV9Ft9edZjXSF7t5HqSBtLz/LQCgr/DP8YPrcl2018rQUNjMTCRnp6ZFvRN4jkgoqIuLmCrUVdRWG8Cycwopo6cRCo7jmYrqM/LGMKpO5N7xjaqobPIZeFB2KnsCffZMNiRHsLe7rZ5m8dDOHZkCo8+egEf+tAFFde8BOVKXdNuWj4RhiuO5+62rlMkGJGNF+2GhPig1gNFmbQnWDc7FBxnASpGLflj7D0oZK0Y8ImoL8KFSDEoRO+x9hhLYBXTVLj10htrLDrbII+acx0pK8Y06SRzI4ah4VGkMhk9B6Hv/AxsyAlNRJSS6AgZJDODiHA6pym1UbVsDyglduJp9nn8Ge2Vyz382Vvi+HNbFDyX63g9D29lZWvDoMy9+C401sFp0Evy3WcX0gotDERjeDIax8dCQaTrVHFvoE56QrOKSt3WGWNvKhZHhjZv6bRUpbk24pGYKIf1Vk2NwQCVyms1XNnawMXNNaw3amjH4xgg1DkcxWa3ibVAG4FEConUgCZCw4NDUsKmACiFnFKZrBqaVCtmTOfOIq+fsZfNGTY7uB4ymUFBr2lZRUFQ2scabFNy7HaeuQyJjSiuQxbg5JNLzMN1Xsxq0ZBQbKgysWdyzhzDbDITaoDz3KHPbzqdVKOAAxLmLZzqJvUz2p3ZRI1NLBUiOlsyaioTgaN8jYhK0uSIXvH5HWNTcR/X3r+Ma5cu4/jMLKaPHFVByLOLKJFqqSDnEYqVMd/h0RGPhJBNJJBiYaByEtKmSMXC6ASjyHfTWG+EcXd9A/fvXUOtsuP0JUzk6ujRo/qMbAZaMWMFmGK5dHTtAAAJv0lEQVSomo3k41LgjGcH7RMH3fTaYpnWgEP1qHgJROwso5p2wM4vxj0V7G7NWPFNytiOPosa5SzIRHkLCaGl+6j4Tq2LJpavX8dP33pTLh0jQ0RF8NyPSBeATahQiHx986NvEhFEug3fM3WEEhkECadvBTExeQS/8vGP4fiJI2g36vjpj9/Gf/+vf4qXX3xB5wOvHRtm5qptuXP/94MzycmSentedz6ZwK3lO/aLdpbaIeon467hfRCCesONfjE1/qJfH7zWQWor9dF09Rp6fxYfDZVoCus8E+SQwLyzYwJiqXhYgmsUWPvQIw8jm0zi3p27qFdKGB4aRCwcMscB5giaRrdRq5ibjGILxT3lOsR6xdGtdF42sLtXRiSaFO2DtsnctgMDKQwNj+DarTv45re+g0tXb4syIeG4TgcpPk7YdkODcI31T8B9zsB74BXAfQFuIsOGZvFxzXJKs4D1iFFdTyKyWg3xvynQy8a59OZd/q1GWYBINcvrk4kwLpx9CJ/7+JMId9v4yZtvoJAvISY1/TgGswOYPnIYR48cRqlcwp1bt9UcnDw0hbU1E108feohtBHE//nOM1havodPf/JJHDt6CC+98VO8cfESGgijw4aekLHWsCKmWEhRrikXtiXALh0M/KLgmt+oJvjnZNzd5vUXr79I7y++SfJnl9J3Ox4svg8SMYNZ+OL7U5/5rGDn/V0SXcg++LT8M8XLNc63wb9sSkflSloysDtE2CA3Ba2TyE9j8T03fxRdek5psmDq5LQtsgLXulf0tjaICKnXhKnYPtjZ2cPVq9dx89qiPJLPP3wGJ07MqEtXb9gmuX9/C1/7q6/gH7/1DYlMJeKqEg3iK7iudZcoGmZTSHt+ecH1eY6HlJzYocuGhSDLjouss96JZx0sTsczcJteCXefj3mv09RLkFkEGa/IQ9u02J34mq65dEU8KqCOQ4fopxrXdcmkh2X7ksqkUKs2Ua20JMV/9vx5zMwfxcbmCq689x7WV1awuHgVLA6/8Bu/hZHhUVlEsAhP0UMzSVi5wTiZqMVj5G9xSh4y4QImuOkQkmkruogw4Fe5TLVhTseDeObpf8ZTf/u/ZBnC4ECRCQZqThcrpSIKezsqkh575DH84R/+ET7/+c8gN0buWAs/euMn+Hf//j/hvfcuodGoIKxGk4mU+ckpP7BP6A4mLQ6CJOVOsxZhBWo0cCfe4naZoOkOhsZDSJzSZAqHDx1SIU7/3Nu37tseSJNnTosgNo/MJ1j9LweV8vvGzoOD4sjvQyWY6hBa+WIBTOBvgLxY/Z7zG/YZDCGSpBx0vZ+k+SGqEHeHlKlWeqC75zf6/3ewPSYIRGm4aZBfz+qs9qarDMQGqfTPLf4ShZF03Q787q34tsPBN4TIyScSRcU4Gw4SsWPjwbrT/Dkn1Xy8V6jkv+XPLf/SFAao3joxhqPHKG4Xx+V33sarL/0Qa+srqNQrNnNyBxTfEmF4jCXmUR9Hs03BqwY6rQA6zY6oJcMDcXRKO2jtb1jTwjUQeA2I5CBXslStYb9U1oSGtkKyTxsdxlAmjlDHPJtbiKDZDQs+XCjU0QqkkTt6AYnJc9iqRtAJRHHuodOYPXsGQaqWqhHS1ZTdimW7lkrM1REhNcfUZe1AskNdrcC+5L0/jveKoD4BooPE5EAw00++e/e2F1tcbvLA8/efGW5BWB3Ulwj5xFDr3Dls2LSqDw7aFyd9nGNhTJ2BQCegKerSpZexfemfkWuvI0cOZTQlP2JOXK+u7mC7FcTMwjTOnprFYHbQ9gsLEZckci/2iudORygEzwfn2mIwMv42BdQ8lDuq32Hx7ZXSjXdK1XoWys4irGkiafw/3nOeVaTTMN5QLJCvbXHdGlmkTCzMz2F8fNR4g2zMOW9bo2iYKF+zE8HkoeOYXfgQovEcCuWaChJeD+4b7udSsYDd3S3s7m3pNbgfmOgywQ2FEkKsbWyuYnNjFdVyHslEFAsLMzh3/owswAr7Bezs5lWob25voVAqoFIrodaoolltol4233E1nZTYG2xQjU3uVRVGTEjIrecSZXOKjzNrPybVEq5yiQqvkxeVM/SQZb0Hhbk1QXhvlKRqG7RNj7Svuc4kTLBR6ym5rNlEgGwiFEZ2MCcbQia4+3u7gsPzELVJYMwEq1q0cBrAYG5Ua8XenxNOc0gkxVeh6Oz86kHc7UA2gLrT6uBeNO9utfqMN8yE0TFT/fn+C3vHuEa9WNufI6kU4FsItpEIUO08ic+mUhjjedIB6rR2pYVh1Xi+gju32oI1p+IJZFKu+E4mEEtEJVoarDcR6gaw16jh/fw2LlfyKEdjSA+OYHx0TJzfajqG0kAK6aFRpLNDSGQyiDJ3oggRHSzKVRQpgFmuSLmbntRU+2fxTXE7FtpMpNksYcxm4csmEB/D98icL0yOrF1GNRqZO8TTbMJS24cNqZZB24XuiCOWjCupNntQO3tJhWMj3ya1SQypQZBWY8v4zvxuxXciQacWNiEMzcBcjCgW3q8IJ7QqCEzbhHke45GsSqNhiUIR+UJKSC2/gxuXF3H/1hIef+RRjA7l9Hyc8hfLBfkNS5mfwo4hIEYtHPoc0/KNwxoWZzzv6FLabSDI3DSYRC0QRr6cx9LafVxdo7WmaVZwD46O2hplQcKIz2Y1kTssutWoIupRZ6uJy6aSA7oePlfkPTDROGt2CA1EiiG1WRrM4czKjQX44MCQON9s2jOP47SdhYpvaIpPzC4xNUn0/ojwaSCbTqFZqeCHzz2HzY01APvoBBg/6EvPfICoiTQi4RTCFHwLWxNUjVAV83G0u1Q7T+GjH30Cv/Fbn0Ik0kGj3karWsNzzz6P//Zf/jPee/+idF64n7st2/c+/3jg2ILMK71IMbOBvibawVl3kBt5hKQPOhy0cLb34Gv0/9sXuLywJkhnxbfFTuO4W67mravatt5lacymLTUDOsjEwpg/PIkTM0eRSRCxYvcpnkohkkqAmVGCORPtJ0ltYYyMmyAim65spPDMUkFPJEmTmgDUI4pLzIz2kvl8DTNzJ3Dq1CkMZJkLsbnUln5PsdrAi6+8ge8+/wq282XRJQglJ+VO+1X33c4xf4bzc/r6zk/9pXDheNv8LvE1BjGKI/aKcV4jEwz21mK8JtyzzECJeiZlhYW4hIY9rbdNJ4SIkFVEwB2fncWX/82XcP7USbz4g+fx7X/6tp5jZCiH4RyV/XM4deK4kLQU/WTjeuE47UgDeP/S+5p2TB0+hnfeex8//unP8djDZ/D5z34aV24t4++/812s58sIx+kCYlpPHL7SQk+Tb2elZjfZal/Ggf8LMzpE5b0NQqAAAAAASUVORK5CYII=">
          <a:extLst>
            <a:ext uri="{FF2B5EF4-FFF2-40B4-BE49-F238E27FC236}">
              <a16:creationId xmlns:a16="http://schemas.microsoft.com/office/drawing/2014/main" id="{64B5E7F0-93C0-4FB9-BA8B-38ECE536FFB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9525</xdr:colOff>
      <xdr:row>4</xdr:row>
      <xdr:rowOff>9525</xdr:rowOff>
    </xdr:from>
    <xdr:ext cx="9429750" cy="1323975"/>
    <xdr:pic>
      <xdr:nvPicPr>
        <xdr:cNvPr id="3" name="2 Imagen">
          <a:extLst>
            <a:ext uri="{FF2B5EF4-FFF2-40B4-BE49-F238E27FC236}">
              <a16:creationId xmlns:a16="http://schemas.microsoft.com/office/drawing/2014/main" id="{1335F556-4C8F-48DA-9CCE-35AC1ECDD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746125"/>
          <a:ext cx="9429750" cy="132397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0</xdr:row>
      <xdr:rowOff>0</xdr:rowOff>
    </xdr:from>
    <xdr:ext cx="1581150" cy="733425"/>
    <xdr:pic>
      <xdr:nvPicPr>
        <xdr:cNvPr id="4" name="Imagen 3" descr="cid:image001.png@01D413AD.C8378A20">
          <a:extLst>
            <a:ext uri="{FF2B5EF4-FFF2-40B4-BE49-F238E27FC236}">
              <a16:creationId xmlns:a16="http://schemas.microsoft.com/office/drawing/2014/main" id="{5DA568F7-3F77-45D3-8446-0823282F96B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0"/>
          <a:ext cx="1581150" cy="7334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54EE-7840-467A-BC8F-5A9BF3E9175E}">
  <dimension ref="A1:BK440"/>
  <sheetViews>
    <sheetView tabSelected="1" workbookViewId="0">
      <selection activeCell="B15" sqref="B15"/>
    </sheetView>
  </sheetViews>
  <sheetFormatPr baseColWidth="10" defaultColWidth="11.453125" defaultRowHeight="14.5" x14ac:dyDescent="0.35"/>
  <cols>
    <col min="2" max="2" width="141.453125" customWidth="1"/>
    <col min="3" max="63" width="11.453125" style="153"/>
  </cols>
  <sheetData>
    <row r="1" spans="1:2" x14ac:dyDescent="0.35">
      <c r="A1" s="152"/>
      <c r="B1" s="152"/>
    </row>
    <row r="2" spans="1:2" x14ac:dyDescent="0.35">
      <c r="A2" s="152"/>
    </row>
    <row r="3" spans="1:2" x14ac:dyDescent="0.35">
      <c r="A3" s="152"/>
      <c r="B3" s="152"/>
    </row>
    <row r="4" spans="1:2" x14ac:dyDescent="0.35">
      <c r="A4" s="152"/>
      <c r="B4" s="152"/>
    </row>
    <row r="5" spans="1:2" x14ac:dyDescent="0.35">
      <c r="A5" s="152"/>
      <c r="B5" s="152"/>
    </row>
    <row r="6" spans="1:2" x14ac:dyDescent="0.35">
      <c r="A6" s="152"/>
      <c r="B6" s="152"/>
    </row>
    <row r="7" spans="1:2" x14ac:dyDescent="0.35">
      <c r="A7" s="152"/>
      <c r="B7" s="152"/>
    </row>
    <row r="8" spans="1:2" x14ac:dyDescent="0.35">
      <c r="A8" s="152"/>
      <c r="B8" s="152"/>
    </row>
    <row r="9" spans="1:2" x14ac:dyDescent="0.35">
      <c r="A9" s="152"/>
      <c r="B9" s="152"/>
    </row>
    <row r="10" spans="1:2" x14ac:dyDescent="0.35">
      <c r="A10" s="152"/>
      <c r="B10" s="152"/>
    </row>
    <row r="11" spans="1:2" x14ac:dyDescent="0.35">
      <c r="A11" s="152"/>
      <c r="B11" s="152"/>
    </row>
    <row r="12" spans="1:2" x14ac:dyDescent="0.35">
      <c r="A12" s="152"/>
      <c r="B12" s="154"/>
    </row>
    <row r="13" spans="1:2" x14ac:dyDescent="0.35">
      <c r="A13" s="152"/>
      <c r="B13" s="152"/>
    </row>
    <row r="14" spans="1:2" ht="19.5" x14ac:dyDescent="0.35">
      <c r="A14" s="152"/>
      <c r="B14" s="155" t="s">
        <v>396</v>
      </c>
    </row>
    <row r="15" spans="1:2" ht="17.5" x14ac:dyDescent="0.35">
      <c r="A15" s="152"/>
      <c r="B15" s="156" t="s">
        <v>397</v>
      </c>
    </row>
    <row r="16" spans="1:2" x14ac:dyDescent="0.35">
      <c r="A16" s="152"/>
      <c r="B16" s="152"/>
    </row>
    <row r="17" spans="1:2" x14ac:dyDescent="0.35">
      <c r="A17" s="152"/>
      <c r="B17" s="157" t="s">
        <v>398</v>
      </c>
    </row>
    <row r="18" spans="1:2" s="153" customFormat="1" hidden="1" x14ac:dyDescent="0.35">
      <c r="B18" s="159" t="s">
        <v>399</v>
      </c>
    </row>
    <row r="19" spans="1:2" s="153" customFormat="1" x14ac:dyDescent="0.35">
      <c r="B19" s="158" t="s">
        <v>400</v>
      </c>
    </row>
    <row r="20" spans="1:2" s="153" customFormat="1" x14ac:dyDescent="0.35">
      <c r="B20" s="158" t="s">
        <v>401</v>
      </c>
    </row>
    <row r="21" spans="1:2" s="153" customFormat="1" x14ac:dyDescent="0.35"/>
    <row r="22" spans="1:2" s="153" customFormat="1" x14ac:dyDescent="0.35"/>
    <row r="23" spans="1:2" s="153" customFormat="1" x14ac:dyDescent="0.35"/>
    <row r="24" spans="1:2" s="153" customFormat="1" x14ac:dyDescent="0.35"/>
    <row r="25" spans="1:2" s="153" customFormat="1" x14ac:dyDescent="0.35"/>
    <row r="26" spans="1:2" s="153" customFormat="1" x14ac:dyDescent="0.35"/>
    <row r="27" spans="1:2" s="153" customFormat="1" x14ac:dyDescent="0.35"/>
    <row r="28" spans="1:2" s="153" customFormat="1" x14ac:dyDescent="0.35"/>
    <row r="29" spans="1:2" s="153" customFormat="1" x14ac:dyDescent="0.35"/>
    <row r="30" spans="1:2" s="153" customFormat="1" x14ac:dyDescent="0.35"/>
    <row r="31" spans="1:2" s="153" customFormat="1" x14ac:dyDescent="0.35"/>
    <row r="32" spans="1:2" s="153" customFormat="1" x14ac:dyDescent="0.35"/>
    <row r="33" s="153" customFormat="1" x14ac:dyDescent="0.35"/>
    <row r="34" s="153" customFormat="1" x14ac:dyDescent="0.35"/>
    <row r="35" s="153" customFormat="1" x14ac:dyDescent="0.35"/>
    <row r="36" s="153" customFormat="1" x14ac:dyDescent="0.35"/>
    <row r="37" s="153" customFormat="1" x14ac:dyDescent="0.35"/>
    <row r="38" s="153" customFormat="1" x14ac:dyDescent="0.35"/>
    <row r="39" s="153" customFormat="1" x14ac:dyDescent="0.35"/>
    <row r="40" s="153" customFormat="1" x14ac:dyDescent="0.35"/>
    <row r="41" s="153" customFormat="1" x14ac:dyDescent="0.35"/>
    <row r="42" s="153" customFormat="1" x14ac:dyDescent="0.35"/>
    <row r="43" s="153" customFormat="1" x14ac:dyDescent="0.35"/>
    <row r="44" s="153" customFormat="1" x14ac:dyDescent="0.35"/>
    <row r="45" s="153" customFormat="1" x14ac:dyDescent="0.35"/>
    <row r="46" s="153" customFormat="1" x14ac:dyDescent="0.35"/>
    <row r="47" s="153" customFormat="1" x14ac:dyDescent="0.35"/>
    <row r="48" s="153" customFormat="1" x14ac:dyDescent="0.35"/>
    <row r="49" s="153" customFormat="1" x14ac:dyDescent="0.35"/>
    <row r="50" s="153" customFormat="1" x14ac:dyDescent="0.35"/>
    <row r="51" s="153" customFormat="1" x14ac:dyDescent="0.35"/>
    <row r="52" s="153" customFormat="1" x14ac:dyDescent="0.35"/>
    <row r="53" s="153" customFormat="1" x14ac:dyDescent="0.35"/>
    <row r="54" s="153" customFormat="1" x14ac:dyDescent="0.35"/>
    <row r="55" s="153" customFormat="1" x14ac:dyDescent="0.35"/>
    <row r="56" s="153" customFormat="1" x14ac:dyDescent="0.35"/>
    <row r="57" s="153" customFormat="1" x14ac:dyDescent="0.35"/>
    <row r="58" s="153" customFormat="1" x14ac:dyDescent="0.35"/>
    <row r="59" s="153" customFormat="1" x14ac:dyDescent="0.35"/>
    <row r="60" s="153" customFormat="1" x14ac:dyDescent="0.35"/>
    <row r="61" s="153" customFormat="1" x14ac:dyDescent="0.35"/>
    <row r="62" s="153" customFormat="1" x14ac:dyDescent="0.35"/>
    <row r="63" s="153" customFormat="1" x14ac:dyDescent="0.35"/>
    <row r="64" s="153" customFormat="1" x14ac:dyDescent="0.35"/>
    <row r="65" s="153" customFormat="1" x14ac:dyDescent="0.35"/>
    <row r="66" s="153" customFormat="1" x14ac:dyDescent="0.35"/>
    <row r="67" s="153" customFormat="1" x14ac:dyDescent="0.35"/>
    <row r="68" s="153" customFormat="1" x14ac:dyDescent="0.35"/>
    <row r="69" s="153" customFormat="1" x14ac:dyDescent="0.35"/>
    <row r="70" s="153" customFormat="1" x14ac:dyDescent="0.35"/>
    <row r="71" s="153" customFormat="1" x14ac:dyDescent="0.35"/>
    <row r="72" s="153" customFormat="1" x14ac:dyDescent="0.35"/>
    <row r="73" s="153" customFormat="1" x14ac:dyDescent="0.35"/>
    <row r="74" s="153" customFormat="1" x14ac:dyDescent="0.35"/>
    <row r="75" s="153" customFormat="1" x14ac:dyDescent="0.35"/>
    <row r="76" s="153" customFormat="1" x14ac:dyDescent="0.35"/>
    <row r="77" s="153" customFormat="1" x14ac:dyDescent="0.35"/>
    <row r="78" s="153" customFormat="1" x14ac:dyDescent="0.35"/>
    <row r="79" s="153" customFormat="1" x14ac:dyDescent="0.35"/>
    <row r="80" s="153" customFormat="1" x14ac:dyDescent="0.35"/>
    <row r="81" s="153" customFormat="1" x14ac:dyDescent="0.35"/>
    <row r="82" s="153" customFormat="1" x14ac:dyDescent="0.35"/>
    <row r="83" s="153" customFormat="1" x14ac:dyDescent="0.35"/>
    <row r="84" s="153" customFormat="1" x14ac:dyDescent="0.35"/>
    <row r="85" s="153" customFormat="1" x14ac:dyDescent="0.35"/>
    <row r="86" s="153" customFormat="1" x14ac:dyDescent="0.35"/>
    <row r="87" s="153" customFormat="1" x14ac:dyDescent="0.35"/>
    <row r="88" s="153" customFormat="1" x14ac:dyDescent="0.35"/>
    <row r="89" s="153" customFormat="1" x14ac:dyDescent="0.35"/>
    <row r="90" s="153" customFormat="1" x14ac:dyDescent="0.35"/>
    <row r="91" s="153" customFormat="1" x14ac:dyDescent="0.35"/>
    <row r="92" s="153" customFormat="1" x14ac:dyDescent="0.35"/>
    <row r="93" s="153" customFormat="1" x14ac:dyDescent="0.35"/>
    <row r="94" s="153" customFormat="1" x14ac:dyDescent="0.35"/>
    <row r="95" s="153" customFormat="1" x14ac:dyDescent="0.35"/>
    <row r="96" s="153" customFormat="1" x14ac:dyDescent="0.35"/>
    <row r="97" s="153" customFormat="1" x14ac:dyDescent="0.35"/>
    <row r="98" s="153" customFormat="1" x14ac:dyDescent="0.35"/>
    <row r="99" s="153" customFormat="1" x14ac:dyDescent="0.35"/>
    <row r="100" s="153" customFormat="1" x14ac:dyDescent="0.35"/>
    <row r="101" s="153" customFormat="1" x14ac:dyDescent="0.35"/>
    <row r="102" s="153" customFormat="1" x14ac:dyDescent="0.35"/>
    <row r="103" s="153" customFormat="1" x14ac:dyDescent="0.35"/>
    <row r="104" s="153" customFormat="1" x14ac:dyDescent="0.35"/>
    <row r="105" s="153" customFormat="1" x14ac:dyDescent="0.35"/>
    <row r="106" s="153" customFormat="1" x14ac:dyDescent="0.35"/>
    <row r="107" s="153" customFormat="1" x14ac:dyDescent="0.35"/>
    <row r="108" s="153" customFormat="1" x14ac:dyDescent="0.35"/>
    <row r="109" s="153" customFormat="1" x14ac:dyDescent="0.35"/>
    <row r="110" s="153" customFormat="1" x14ac:dyDescent="0.35"/>
    <row r="111" s="153" customFormat="1" x14ac:dyDescent="0.35"/>
    <row r="112" s="153" customFormat="1" x14ac:dyDescent="0.35"/>
    <row r="113" s="153" customFormat="1" x14ac:dyDescent="0.35"/>
    <row r="114" s="153" customFormat="1" x14ac:dyDescent="0.35"/>
    <row r="115" s="153" customFormat="1" x14ac:dyDescent="0.35"/>
    <row r="116" s="153" customFormat="1" x14ac:dyDescent="0.35"/>
    <row r="117" s="153" customFormat="1" x14ac:dyDescent="0.35"/>
    <row r="118" s="153" customFormat="1" x14ac:dyDescent="0.35"/>
    <row r="119" s="153" customFormat="1" x14ac:dyDescent="0.35"/>
    <row r="120" s="153" customFormat="1" x14ac:dyDescent="0.35"/>
    <row r="121" s="153" customFormat="1" x14ac:dyDescent="0.35"/>
    <row r="122" s="153" customFormat="1" x14ac:dyDescent="0.35"/>
    <row r="123" s="153" customFormat="1" x14ac:dyDescent="0.35"/>
    <row r="124" s="153" customFormat="1" x14ac:dyDescent="0.35"/>
    <row r="125" s="153" customFormat="1" x14ac:dyDescent="0.35"/>
    <row r="126" s="153" customFormat="1" x14ac:dyDescent="0.35"/>
    <row r="127" s="153" customFormat="1" x14ac:dyDescent="0.35"/>
    <row r="128" s="153" customFormat="1" x14ac:dyDescent="0.35"/>
    <row r="129" s="153" customFormat="1" x14ac:dyDescent="0.35"/>
    <row r="130" s="153" customFormat="1" x14ac:dyDescent="0.35"/>
    <row r="131" s="153" customFormat="1" x14ac:dyDescent="0.35"/>
    <row r="132" s="153" customFormat="1" x14ac:dyDescent="0.35"/>
    <row r="133" s="153" customFormat="1" x14ac:dyDescent="0.35"/>
    <row r="134" s="153" customFormat="1" x14ac:dyDescent="0.35"/>
    <row r="135" s="153" customFormat="1" x14ac:dyDescent="0.35"/>
    <row r="136" s="153" customFormat="1" x14ac:dyDescent="0.35"/>
    <row r="137" s="153" customFormat="1" x14ac:dyDescent="0.35"/>
    <row r="138" s="153" customFormat="1" x14ac:dyDescent="0.35"/>
    <row r="139" s="153" customFormat="1" x14ac:dyDescent="0.35"/>
    <row r="140" s="153" customFormat="1" x14ac:dyDescent="0.35"/>
    <row r="141" s="153" customFormat="1" x14ac:dyDescent="0.35"/>
    <row r="142" s="153" customFormat="1" x14ac:dyDescent="0.35"/>
    <row r="143" s="153" customFormat="1" x14ac:dyDescent="0.35"/>
    <row r="144" s="153" customFormat="1" x14ac:dyDescent="0.35"/>
    <row r="145" s="153" customFormat="1" x14ac:dyDescent="0.35"/>
    <row r="146" s="153" customFormat="1" x14ac:dyDescent="0.35"/>
    <row r="147" s="153" customFormat="1" x14ac:dyDescent="0.35"/>
    <row r="148" s="153" customFormat="1" x14ac:dyDescent="0.35"/>
    <row r="149" s="153" customFormat="1" x14ac:dyDescent="0.35"/>
    <row r="150" s="153" customFormat="1" x14ac:dyDescent="0.35"/>
    <row r="151" s="153" customFormat="1" x14ac:dyDescent="0.35"/>
    <row r="152" s="153" customFormat="1" x14ac:dyDescent="0.35"/>
    <row r="153" s="153" customFormat="1" x14ac:dyDescent="0.35"/>
    <row r="154" s="153" customFormat="1" x14ac:dyDescent="0.35"/>
    <row r="155" s="153" customFormat="1" x14ac:dyDescent="0.35"/>
    <row r="156" s="153" customFormat="1" x14ac:dyDescent="0.35"/>
    <row r="157" s="153" customFormat="1" x14ac:dyDescent="0.35"/>
    <row r="158" s="153" customFormat="1" x14ac:dyDescent="0.35"/>
    <row r="159" s="153" customFormat="1" x14ac:dyDescent="0.35"/>
    <row r="160" s="153" customFormat="1" x14ac:dyDescent="0.35"/>
    <row r="161" s="153" customFormat="1" x14ac:dyDescent="0.35"/>
    <row r="162" s="153" customFormat="1" x14ac:dyDescent="0.35"/>
    <row r="163" s="153" customFormat="1" x14ac:dyDescent="0.35"/>
    <row r="164" s="153" customFormat="1" x14ac:dyDescent="0.35"/>
    <row r="165" s="153" customFormat="1" x14ac:dyDescent="0.35"/>
    <row r="166" s="153" customFormat="1" x14ac:dyDescent="0.35"/>
    <row r="167" s="153" customFormat="1" x14ac:dyDescent="0.35"/>
    <row r="168" s="153" customFormat="1" x14ac:dyDescent="0.35"/>
    <row r="169" s="153" customFormat="1" x14ac:dyDescent="0.35"/>
    <row r="170" s="153" customFormat="1" x14ac:dyDescent="0.35"/>
    <row r="171" s="153" customFormat="1" x14ac:dyDescent="0.35"/>
    <row r="172" s="153" customFormat="1" x14ac:dyDescent="0.35"/>
    <row r="173" s="153" customFormat="1" x14ac:dyDescent="0.35"/>
    <row r="174" s="153" customFormat="1" x14ac:dyDescent="0.35"/>
    <row r="175" s="153" customFormat="1" x14ac:dyDescent="0.35"/>
    <row r="176" s="153" customFormat="1" x14ac:dyDescent="0.35"/>
    <row r="177" s="153" customFormat="1" x14ac:dyDescent="0.35"/>
    <row r="178" s="153" customFormat="1" x14ac:dyDescent="0.35"/>
    <row r="179" s="153" customFormat="1" x14ac:dyDescent="0.35"/>
    <row r="180" s="153" customFormat="1" x14ac:dyDescent="0.35"/>
    <row r="181" s="153" customFormat="1" x14ac:dyDescent="0.35"/>
    <row r="182" s="153" customFormat="1" x14ac:dyDescent="0.35"/>
    <row r="183" s="153" customFormat="1" x14ac:dyDescent="0.35"/>
    <row r="184" s="153" customFormat="1" x14ac:dyDescent="0.35"/>
    <row r="185" s="153" customFormat="1" x14ac:dyDescent="0.35"/>
    <row r="186" s="153" customFormat="1" x14ac:dyDescent="0.35"/>
    <row r="187" s="153" customFormat="1" x14ac:dyDescent="0.35"/>
    <row r="188" s="153" customFormat="1" x14ac:dyDescent="0.35"/>
    <row r="189" s="153" customFormat="1" x14ac:dyDescent="0.35"/>
    <row r="190" s="153" customFormat="1" x14ac:dyDescent="0.35"/>
    <row r="191" s="153" customFormat="1" x14ac:dyDescent="0.35"/>
    <row r="192" s="153" customFormat="1" x14ac:dyDescent="0.35"/>
    <row r="193" s="153" customFormat="1" x14ac:dyDescent="0.35"/>
    <row r="194" s="153" customFormat="1" x14ac:dyDescent="0.35"/>
    <row r="195" s="153" customFormat="1" x14ac:dyDescent="0.35"/>
    <row r="196" s="153" customFormat="1" x14ac:dyDescent="0.35"/>
    <row r="197" s="153" customFormat="1" x14ac:dyDescent="0.35"/>
    <row r="198" s="153" customFormat="1" x14ac:dyDescent="0.35"/>
    <row r="199" s="153" customFormat="1" x14ac:dyDescent="0.35"/>
    <row r="200" s="153" customFormat="1" x14ac:dyDescent="0.35"/>
    <row r="201" s="153" customFormat="1" x14ac:dyDescent="0.35"/>
    <row r="202" s="153" customFormat="1" x14ac:dyDescent="0.35"/>
    <row r="203" s="153" customFormat="1" x14ac:dyDescent="0.35"/>
    <row r="204" s="153" customFormat="1" x14ac:dyDescent="0.35"/>
    <row r="205" s="153" customFormat="1" x14ac:dyDescent="0.35"/>
    <row r="206" s="153" customFormat="1" x14ac:dyDescent="0.35"/>
    <row r="207" s="153" customFormat="1" x14ac:dyDescent="0.35"/>
    <row r="208" s="153" customFormat="1" x14ac:dyDescent="0.35"/>
    <row r="209" s="153" customFormat="1" x14ac:dyDescent="0.35"/>
    <row r="210" s="153" customFormat="1" x14ac:dyDescent="0.35"/>
    <row r="211" s="153" customFormat="1" x14ac:dyDescent="0.35"/>
    <row r="212" s="153" customFormat="1" x14ac:dyDescent="0.35"/>
    <row r="213" s="153" customFormat="1" x14ac:dyDescent="0.35"/>
    <row r="214" s="153" customFormat="1" x14ac:dyDescent="0.35"/>
    <row r="215" s="153" customFormat="1" x14ac:dyDescent="0.35"/>
    <row r="216" s="153" customFormat="1" x14ac:dyDescent="0.35"/>
    <row r="217" s="153" customFormat="1" x14ac:dyDescent="0.35"/>
    <row r="218" s="153" customFormat="1" x14ac:dyDescent="0.35"/>
    <row r="219" s="153" customFormat="1" x14ac:dyDescent="0.35"/>
    <row r="220" s="153" customFormat="1" x14ac:dyDescent="0.35"/>
    <row r="221" s="153" customFormat="1" x14ac:dyDescent="0.35"/>
    <row r="222" s="153" customFormat="1" x14ac:dyDescent="0.35"/>
    <row r="223" s="153" customFormat="1" x14ac:dyDescent="0.35"/>
    <row r="224" s="153" customFormat="1" x14ac:dyDescent="0.35"/>
    <row r="225" s="153" customFormat="1" x14ac:dyDescent="0.35"/>
    <row r="226" s="153" customFormat="1" x14ac:dyDescent="0.35"/>
    <row r="227" s="153" customFormat="1" x14ac:dyDescent="0.35"/>
    <row r="228" s="153" customFormat="1" x14ac:dyDescent="0.35"/>
    <row r="229" s="153" customFormat="1" x14ac:dyDescent="0.35"/>
    <row r="230" s="153" customFormat="1" x14ac:dyDescent="0.35"/>
    <row r="231" s="153" customFormat="1" x14ac:dyDescent="0.35"/>
    <row r="232" s="153" customFormat="1" x14ac:dyDescent="0.35"/>
    <row r="233" s="153" customFormat="1" x14ac:dyDescent="0.35"/>
    <row r="234" s="153" customFormat="1" x14ac:dyDescent="0.35"/>
    <row r="235" s="153" customFormat="1" x14ac:dyDescent="0.35"/>
    <row r="236" s="153" customFormat="1" x14ac:dyDescent="0.35"/>
    <row r="237" s="153" customFormat="1" x14ac:dyDescent="0.35"/>
    <row r="238" s="153" customFormat="1" x14ac:dyDescent="0.35"/>
    <row r="239" s="153" customFormat="1" x14ac:dyDescent="0.35"/>
    <row r="240" s="153" customFormat="1" x14ac:dyDescent="0.35"/>
    <row r="241" s="153" customFormat="1" x14ac:dyDescent="0.35"/>
    <row r="242" s="153" customFormat="1" x14ac:dyDescent="0.35"/>
    <row r="243" s="153" customFormat="1" x14ac:dyDescent="0.35"/>
    <row r="244" s="153" customFormat="1" x14ac:dyDescent="0.35"/>
    <row r="245" s="153" customFormat="1" x14ac:dyDescent="0.35"/>
    <row r="246" s="153" customFormat="1" x14ac:dyDescent="0.35"/>
    <row r="247" s="153" customFormat="1" x14ac:dyDescent="0.35"/>
    <row r="248" s="153" customFormat="1" x14ac:dyDescent="0.35"/>
    <row r="249" s="153" customFormat="1" x14ac:dyDescent="0.35"/>
    <row r="250" s="153" customFormat="1" x14ac:dyDescent="0.35"/>
    <row r="251" s="153" customFormat="1" x14ac:dyDescent="0.35"/>
    <row r="252" s="153" customFormat="1" x14ac:dyDescent="0.35"/>
    <row r="253" s="153" customFormat="1" x14ac:dyDescent="0.35"/>
    <row r="254" s="153" customFormat="1" x14ac:dyDescent="0.35"/>
    <row r="255" s="153" customFormat="1" x14ac:dyDescent="0.35"/>
    <row r="256" s="153" customFormat="1" x14ac:dyDescent="0.35"/>
    <row r="257" s="153" customFormat="1" x14ac:dyDescent="0.35"/>
    <row r="258" s="153" customFormat="1" x14ac:dyDescent="0.35"/>
    <row r="259" s="153" customFormat="1" x14ac:dyDescent="0.35"/>
    <row r="260" s="153" customFormat="1" x14ac:dyDescent="0.35"/>
    <row r="261" s="153" customFormat="1" x14ac:dyDescent="0.35"/>
    <row r="262" s="153" customFormat="1" x14ac:dyDescent="0.35"/>
    <row r="263" s="153" customFormat="1" x14ac:dyDescent="0.35"/>
    <row r="264" s="153" customFormat="1" x14ac:dyDescent="0.35"/>
    <row r="265" s="153" customFormat="1" x14ac:dyDescent="0.35"/>
    <row r="266" s="153" customFormat="1" x14ac:dyDescent="0.35"/>
    <row r="267" s="153" customFormat="1" x14ac:dyDescent="0.35"/>
    <row r="268" s="153" customFormat="1" x14ac:dyDescent="0.35"/>
    <row r="269" s="153" customFormat="1" x14ac:dyDescent="0.35"/>
    <row r="270" s="153" customFormat="1" x14ac:dyDescent="0.35"/>
    <row r="271" s="153" customFormat="1" x14ac:dyDescent="0.35"/>
    <row r="272" s="153" customFormat="1" x14ac:dyDescent="0.35"/>
    <row r="273" s="153" customFormat="1" x14ac:dyDescent="0.35"/>
    <row r="274" s="153" customFormat="1" x14ac:dyDescent="0.35"/>
    <row r="275" s="153" customFormat="1" x14ac:dyDescent="0.35"/>
    <row r="276" s="153" customFormat="1" x14ac:dyDescent="0.35"/>
    <row r="277" s="153" customFormat="1" x14ac:dyDescent="0.35"/>
    <row r="278" s="153" customFormat="1" x14ac:dyDescent="0.35"/>
    <row r="279" s="153" customFormat="1" x14ac:dyDescent="0.35"/>
    <row r="280" s="153" customFormat="1" x14ac:dyDescent="0.35"/>
    <row r="281" s="153" customFormat="1" x14ac:dyDescent="0.35"/>
    <row r="282" s="153" customFormat="1" x14ac:dyDescent="0.35"/>
    <row r="283" s="153" customFormat="1" x14ac:dyDescent="0.35"/>
    <row r="284" s="153" customFormat="1" x14ac:dyDescent="0.35"/>
    <row r="285" s="153" customFormat="1" x14ac:dyDescent="0.35"/>
    <row r="286" s="153" customFormat="1" x14ac:dyDescent="0.35"/>
    <row r="287" s="153" customFormat="1" x14ac:dyDescent="0.35"/>
    <row r="288" s="153" customFormat="1" x14ac:dyDescent="0.35"/>
    <row r="289" s="153" customFormat="1" x14ac:dyDescent="0.35"/>
    <row r="290" s="153" customFormat="1" x14ac:dyDescent="0.35"/>
    <row r="291" s="153" customFormat="1" x14ac:dyDescent="0.35"/>
    <row r="292" s="153" customFormat="1" x14ac:dyDescent="0.35"/>
    <row r="293" s="153" customFormat="1" x14ac:dyDescent="0.35"/>
    <row r="294" s="153" customFormat="1" x14ac:dyDescent="0.35"/>
    <row r="295" s="153" customFormat="1" x14ac:dyDescent="0.35"/>
    <row r="296" s="153" customFormat="1" x14ac:dyDescent="0.35"/>
    <row r="297" s="153" customFormat="1" x14ac:dyDescent="0.35"/>
    <row r="298" s="153" customFormat="1" x14ac:dyDescent="0.35"/>
    <row r="299" s="153" customFormat="1" x14ac:dyDescent="0.35"/>
    <row r="300" s="153" customFormat="1" x14ac:dyDescent="0.35"/>
    <row r="301" s="153" customFormat="1" x14ac:dyDescent="0.35"/>
    <row r="302" s="153" customFormat="1" x14ac:dyDescent="0.35"/>
    <row r="303" s="153" customFormat="1" x14ac:dyDescent="0.35"/>
    <row r="304" s="153" customFormat="1" x14ac:dyDescent="0.35"/>
    <row r="305" s="153" customFormat="1" x14ac:dyDescent="0.35"/>
    <row r="306" s="153" customFormat="1" x14ac:dyDescent="0.35"/>
    <row r="307" s="153" customFormat="1" x14ac:dyDescent="0.35"/>
    <row r="308" s="153" customFormat="1" x14ac:dyDescent="0.35"/>
    <row r="309" s="153" customFormat="1" x14ac:dyDescent="0.35"/>
    <row r="310" s="153" customFormat="1" x14ac:dyDescent="0.35"/>
    <row r="311" s="153" customFormat="1" x14ac:dyDescent="0.35"/>
    <row r="312" s="153" customFormat="1" x14ac:dyDescent="0.35"/>
    <row r="313" s="153" customFormat="1" x14ac:dyDescent="0.35"/>
    <row r="314" s="153" customFormat="1" x14ac:dyDescent="0.35"/>
    <row r="315" s="153" customFormat="1" x14ac:dyDescent="0.35"/>
    <row r="316" s="153" customFormat="1" x14ac:dyDescent="0.35"/>
    <row r="317" s="153" customFormat="1" x14ac:dyDescent="0.35"/>
    <row r="318" s="153" customFormat="1" x14ac:dyDescent="0.35"/>
    <row r="319" s="153" customFormat="1" x14ac:dyDescent="0.35"/>
    <row r="320" s="153" customFormat="1" x14ac:dyDescent="0.35"/>
    <row r="321" s="153" customFormat="1" x14ac:dyDescent="0.35"/>
    <row r="322" s="153" customFormat="1" x14ac:dyDescent="0.35"/>
    <row r="323" s="153" customFormat="1" x14ac:dyDescent="0.35"/>
    <row r="324" s="153" customFormat="1" x14ac:dyDescent="0.35"/>
    <row r="325" s="153" customFormat="1" x14ac:dyDescent="0.35"/>
    <row r="326" s="153" customFormat="1" x14ac:dyDescent="0.35"/>
    <row r="327" s="153" customFormat="1" x14ac:dyDescent="0.35"/>
    <row r="328" s="153" customFormat="1" x14ac:dyDescent="0.35"/>
    <row r="329" s="153" customFormat="1" x14ac:dyDescent="0.35"/>
    <row r="330" s="153" customFormat="1" x14ac:dyDescent="0.35"/>
    <row r="331" s="153" customFormat="1" x14ac:dyDescent="0.35"/>
    <row r="332" s="153" customFormat="1" x14ac:dyDescent="0.35"/>
    <row r="333" s="153" customFormat="1" x14ac:dyDescent="0.35"/>
    <row r="334" s="153" customFormat="1" x14ac:dyDescent="0.35"/>
    <row r="335" s="153" customFormat="1" x14ac:dyDescent="0.35"/>
    <row r="336" s="153" customFormat="1" x14ac:dyDescent="0.35"/>
    <row r="337" s="153" customFormat="1" x14ac:dyDescent="0.35"/>
    <row r="338" s="153" customFormat="1" x14ac:dyDescent="0.35"/>
    <row r="339" s="153" customFormat="1" x14ac:dyDescent="0.35"/>
    <row r="340" s="153" customFormat="1" x14ac:dyDescent="0.35"/>
    <row r="341" s="153" customFormat="1" x14ac:dyDescent="0.35"/>
    <row r="342" s="153" customFormat="1" x14ac:dyDescent="0.35"/>
    <row r="343" s="153" customFormat="1" x14ac:dyDescent="0.35"/>
    <row r="344" s="153" customFormat="1" x14ac:dyDescent="0.35"/>
    <row r="345" s="153" customFormat="1" x14ac:dyDescent="0.35"/>
    <row r="346" s="153" customFormat="1" x14ac:dyDescent="0.35"/>
    <row r="347" s="153" customFormat="1" x14ac:dyDescent="0.35"/>
    <row r="348" s="153" customFormat="1" x14ac:dyDescent="0.35"/>
    <row r="349" s="153" customFormat="1" x14ac:dyDescent="0.35"/>
    <row r="350" s="153" customFormat="1" x14ac:dyDescent="0.35"/>
    <row r="351" s="153" customFormat="1" x14ac:dyDescent="0.35"/>
    <row r="352" s="153" customFormat="1" x14ac:dyDescent="0.35"/>
    <row r="353" s="153" customFormat="1" x14ac:dyDescent="0.35"/>
    <row r="354" s="153" customFormat="1" x14ac:dyDescent="0.35"/>
    <row r="355" s="153" customFormat="1" x14ac:dyDescent="0.35"/>
    <row r="356" s="153" customFormat="1" x14ac:dyDescent="0.35"/>
    <row r="357" s="153" customFormat="1" x14ac:dyDescent="0.35"/>
    <row r="358" s="153" customFormat="1" x14ac:dyDescent="0.35"/>
    <row r="359" s="153" customFormat="1" x14ac:dyDescent="0.35"/>
    <row r="360" s="153" customFormat="1" x14ac:dyDescent="0.35"/>
    <row r="361" s="153" customFormat="1" x14ac:dyDescent="0.35"/>
    <row r="362" s="153" customFormat="1" x14ac:dyDescent="0.35"/>
    <row r="363" s="153" customFormat="1" x14ac:dyDescent="0.35"/>
    <row r="364" s="153" customFormat="1" x14ac:dyDescent="0.35"/>
    <row r="365" s="153" customFormat="1" x14ac:dyDescent="0.35"/>
    <row r="366" s="153" customFormat="1" x14ac:dyDescent="0.35"/>
    <row r="367" s="153" customFormat="1" x14ac:dyDescent="0.35"/>
    <row r="368" s="153" customFormat="1" x14ac:dyDescent="0.35"/>
    <row r="369" s="153" customFormat="1" x14ac:dyDescent="0.35"/>
    <row r="370" s="153" customFormat="1" x14ac:dyDescent="0.35"/>
    <row r="371" s="153" customFormat="1" x14ac:dyDescent="0.35"/>
    <row r="372" s="153" customFormat="1" x14ac:dyDescent="0.35"/>
    <row r="373" s="153" customFormat="1" x14ac:dyDescent="0.35"/>
    <row r="374" s="153" customFormat="1" x14ac:dyDescent="0.35"/>
    <row r="375" s="153" customFormat="1" x14ac:dyDescent="0.35"/>
    <row r="376" s="153" customFormat="1" x14ac:dyDescent="0.35"/>
    <row r="377" s="153" customFormat="1" x14ac:dyDescent="0.35"/>
    <row r="378" s="153" customFormat="1" x14ac:dyDescent="0.35"/>
    <row r="379" s="153" customFormat="1" x14ac:dyDescent="0.35"/>
    <row r="380" s="153" customFormat="1" x14ac:dyDescent="0.35"/>
    <row r="381" s="153" customFormat="1" x14ac:dyDescent="0.35"/>
    <row r="382" s="153" customFormat="1" x14ac:dyDescent="0.35"/>
    <row r="383" s="153" customFormat="1" x14ac:dyDescent="0.35"/>
    <row r="384" s="153" customFormat="1" x14ac:dyDescent="0.35"/>
    <row r="385" s="153" customFormat="1" x14ac:dyDescent="0.35"/>
    <row r="386" s="153" customFormat="1" x14ac:dyDescent="0.35"/>
    <row r="387" s="153" customFormat="1" x14ac:dyDescent="0.35"/>
    <row r="388" s="153" customFormat="1" x14ac:dyDescent="0.35"/>
    <row r="389" s="153" customFormat="1" x14ac:dyDescent="0.35"/>
    <row r="390" s="153" customFormat="1" x14ac:dyDescent="0.35"/>
    <row r="391" s="153" customFormat="1" x14ac:dyDescent="0.35"/>
    <row r="392" s="153" customFormat="1" x14ac:dyDescent="0.35"/>
    <row r="393" s="153" customFormat="1" x14ac:dyDescent="0.35"/>
    <row r="394" s="153" customFormat="1" x14ac:dyDescent="0.35"/>
    <row r="395" s="153" customFormat="1" x14ac:dyDescent="0.35"/>
    <row r="396" s="153" customFormat="1" x14ac:dyDescent="0.35"/>
    <row r="397" s="153" customFormat="1" x14ac:dyDescent="0.35"/>
    <row r="398" s="153" customFormat="1" x14ac:dyDescent="0.35"/>
    <row r="399" s="153" customFormat="1" x14ac:dyDescent="0.35"/>
    <row r="400" s="153" customFormat="1" x14ac:dyDescent="0.35"/>
    <row r="401" s="153" customFormat="1" x14ac:dyDescent="0.35"/>
    <row r="402" s="153" customFormat="1" x14ac:dyDescent="0.35"/>
    <row r="403" s="153" customFormat="1" x14ac:dyDescent="0.35"/>
    <row r="404" s="153" customFormat="1" x14ac:dyDescent="0.35"/>
    <row r="405" s="153" customFormat="1" x14ac:dyDescent="0.35"/>
    <row r="406" s="153" customFormat="1" x14ac:dyDescent="0.35"/>
    <row r="407" s="153" customFormat="1" x14ac:dyDescent="0.35"/>
    <row r="408" s="153" customFormat="1" x14ac:dyDescent="0.35"/>
    <row r="409" s="153" customFormat="1" x14ac:dyDescent="0.35"/>
    <row r="410" s="153" customFormat="1" x14ac:dyDescent="0.35"/>
    <row r="411" s="153" customFormat="1" x14ac:dyDescent="0.35"/>
    <row r="412" s="153" customFormat="1" x14ac:dyDescent="0.35"/>
    <row r="413" s="153" customFormat="1" x14ac:dyDescent="0.35"/>
    <row r="414" s="153" customFormat="1" x14ac:dyDescent="0.35"/>
    <row r="415" s="153" customFormat="1" x14ac:dyDescent="0.35"/>
    <row r="416" s="153" customFormat="1" x14ac:dyDescent="0.35"/>
    <row r="417" s="153" customFormat="1" x14ac:dyDescent="0.35"/>
    <row r="418" s="153" customFormat="1" x14ac:dyDescent="0.35"/>
    <row r="419" s="153" customFormat="1" x14ac:dyDescent="0.35"/>
    <row r="420" s="153" customFormat="1" x14ac:dyDescent="0.35"/>
    <row r="421" s="153" customFormat="1" x14ac:dyDescent="0.35"/>
    <row r="422" s="153" customFormat="1" x14ac:dyDescent="0.35"/>
    <row r="423" s="153" customFormat="1" x14ac:dyDescent="0.35"/>
    <row r="424" s="153" customFormat="1" x14ac:dyDescent="0.35"/>
    <row r="425" s="153" customFormat="1" x14ac:dyDescent="0.35"/>
    <row r="426" s="153" customFormat="1" x14ac:dyDescent="0.35"/>
    <row r="427" s="153" customFormat="1" x14ac:dyDescent="0.35"/>
    <row r="428" s="153" customFormat="1" x14ac:dyDescent="0.35"/>
    <row r="429" s="153" customFormat="1" x14ac:dyDescent="0.35"/>
    <row r="430" s="153" customFormat="1" x14ac:dyDescent="0.35"/>
    <row r="431" s="153" customFormat="1" x14ac:dyDescent="0.35"/>
    <row r="432" s="153" customFormat="1" x14ac:dyDescent="0.35"/>
    <row r="433" s="153" customFormat="1" x14ac:dyDescent="0.35"/>
    <row r="434" s="153" customFormat="1" x14ac:dyDescent="0.35"/>
    <row r="435" s="153" customFormat="1" x14ac:dyDescent="0.35"/>
    <row r="436" s="153" customFormat="1" x14ac:dyDescent="0.35"/>
    <row r="437" s="153" customFormat="1" x14ac:dyDescent="0.35"/>
    <row r="438" s="153" customFormat="1" x14ac:dyDescent="0.35"/>
    <row r="439" s="153" customFormat="1" x14ac:dyDescent="0.35"/>
    <row r="440" s="153" customFormat="1" x14ac:dyDescent="0.35"/>
  </sheetData>
  <sheetProtection algorithmName="SHA-512" hashValue="ckDYG2QUEcbb6q/ha5ZM4G37827U+/GLB/PJKTsdDyxs/BMH47ZSlrIdVVzdTuxayt2Njd7G08r65w3SbDB40w==" saltValue="SwSBSMFkY0TsqPKoZ0BLYw==" spinCount="100000" sheet="1" formatCells="0" formatColumns="0" formatRows="0" insertColumns="0" insertRows="0" insertHyperlinks="0" deleteColumns="0" deleteRows="0"/>
  <hyperlinks>
    <hyperlink ref="B19" location="'Valores matrículas 2022 - 2023'!A1" display="Valores de matrícula 2022-2023" xr:uid="{16D65DD5-A3F7-42F5-8FC5-072E8A54DADC}"/>
    <hyperlink ref="B20" location="'Otros conceptos 2022 - 2023'!A1" display="Otros conceptos 2022-2023" xr:uid="{E2934EC2-7A2C-4D6A-B8B4-F481C91810A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AA334"/>
  <sheetViews>
    <sheetView showGridLines="0" zoomScale="110" zoomScaleNormal="110" workbookViewId="0">
      <selection activeCell="B5" sqref="B5"/>
    </sheetView>
  </sheetViews>
  <sheetFormatPr baseColWidth="10" defaultColWidth="11.453125" defaultRowHeight="10.5" x14ac:dyDescent="0.25"/>
  <cols>
    <col min="1" max="1" width="2.7265625" style="37" customWidth="1"/>
    <col min="2" max="2" width="83.453125" style="37" customWidth="1"/>
    <col min="3" max="3" width="14" style="38" customWidth="1"/>
    <col min="4" max="4" width="15.26953125" style="69" bestFit="1" customWidth="1"/>
    <col min="5" max="5" width="10.54296875" style="40" bestFit="1" customWidth="1"/>
    <col min="6" max="6" width="15.26953125" style="70" bestFit="1" customWidth="1"/>
    <col min="7" max="7" width="14.54296875" style="42" customWidth="1"/>
    <col min="8" max="8" width="19.453125" style="43" customWidth="1"/>
    <col min="9" max="9" width="17.453125" style="38" bestFit="1" customWidth="1"/>
    <col min="10" max="10" width="19.81640625" style="38" customWidth="1"/>
    <col min="11" max="11" width="23.453125" style="38" customWidth="1"/>
    <col min="12" max="12" width="16.1796875" style="38" customWidth="1"/>
    <col min="13" max="13" width="22.1796875" style="38" customWidth="1"/>
    <col min="14" max="14" width="15.81640625" style="38" customWidth="1"/>
    <col min="15" max="15" width="23.81640625" style="38" customWidth="1"/>
    <col min="16" max="16" width="24.26953125" style="38" customWidth="1"/>
    <col min="17" max="17" width="19.81640625" style="38" customWidth="1"/>
    <col min="18" max="18" width="19.26953125" style="38" customWidth="1"/>
    <col min="19" max="19" width="22.26953125" style="38" customWidth="1"/>
    <col min="20" max="20" width="19.7265625" style="38" customWidth="1"/>
    <col min="21" max="21" width="18.7265625" style="38" customWidth="1"/>
    <col min="22" max="22" width="17.26953125" style="38" customWidth="1"/>
    <col min="23" max="16384" width="11.453125" style="38"/>
  </cols>
  <sheetData>
    <row r="1" spans="1:27" s="37" customFormat="1" x14ac:dyDescent="0.25">
      <c r="C1" s="38"/>
      <c r="D1" s="39"/>
      <c r="E1" s="40"/>
      <c r="F1" s="41"/>
      <c r="G1" s="42"/>
      <c r="H1" s="43"/>
      <c r="P1" s="38"/>
      <c r="Q1" s="46" t="s">
        <v>2</v>
      </c>
      <c r="R1" s="38"/>
      <c r="S1" s="38"/>
      <c r="T1" s="46" t="s">
        <v>2</v>
      </c>
      <c r="U1" s="38"/>
      <c r="V1" s="38"/>
    </row>
    <row r="2" spans="1:27" s="37" customFormat="1" ht="12" customHeight="1" x14ac:dyDescent="0.35">
      <c r="A2" s="30"/>
      <c r="B2" s="30" t="s">
        <v>402</v>
      </c>
      <c r="C2" s="38"/>
      <c r="D2" s="41"/>
      <c r="E2" s="40"/>
      <c r="F2" s="41"/>
      <c r="G2" s="42"/>
      <c r="H2" s="43"/>
    </row>
    <row r="3" spans="1:27" s="37" customFormat="1" x14ac:dyDescent="0.25">
      <c r="C3" s="38"/>
      <c r="D3" s="41"/>
      <c r="E3" s="40"/>
      <c r="F3" s="41"/>
      <c r="G3" s="42"/>
      <c r="H3" s="43"/>
    </row>
    <row r="4" spans="1:27" s="37" customFormat="1" x14ac:dyDescent="0.25">
      <c r="B4" s="37" t="s">
        <v>0</v>
      </c>
      <c r="C4" s="38"/>
      <c r="D4" s="41"/>
      <c r="E4" s="40"/>
      <c r="F4" s="41"/>
      <c r="G4" s="42"/>
      <c r="H4" s="43"/>
    </row>
    <row r="5" spans="1:27" s="37" customFormat="1" x14ac:dyDescent="0.25">
      <c r="B5" s="37" t="s">
        <v>1</v>
      </c>
      <c r="C5" s="38"/>
      <c r="D5" s="44"/>
      <c r="E5" s="38"/>
      <c r="G5" s="41"/>
      <c r="H5" s="40"/>
      <c r="I5" s="41"/>
      <c r="J5" s="42"/>
      <c r="K5" s="45"/>
      <c r="L5" s="36"/>
    </row>
    <row r="6" spans="1:27" s="37" customFormat="1" x14ac:dyDescent="0.25">
      <c r="B6" s="6" t="s">
        <v>403</v>
      </c>
      <c r="C6" s="38"/>
      <c r="D6" s="41"/>
      <c r="E6" s="40"/>
      <c r="F6" s="41"/>
      <c r="G6" s="42"/>
      <c r="H6" s="43"/>
    </row>
    <row r="7" spans="1:27" s="37" customFormat="1" ht="11" thickBot="1" x14ac:dyDescent="0.3">
      <c r="B7" s="6"/>
      <c r="C7" s="38"/>
      <c r="D7" s="41"/>
      <c r="E7" s="40"/>
      <c r="F7" s="41"/>
      <c r="G7" s="42"/>
      <c r="H7" s="43"/>
    </row>
    <row r="8" spans="1:27" s="37" customFormat="1" ht="11" thickBot="1" x14ac:dyDescent="0.3">
      <c r="C8" s="38"/>
      <c r="D8" s="41"/>
      <c r="E8" s="40"/>
      <c r="F8" s="41"/>
      <c r="G8" s="42"/>
      <c r="H8" s="43"/>
      <c r="P8" s="38"/>
      <c r="Q8" s="46" t="s">
        <v>2</v>
      </c>
      <c r="R8" s="38"/>
      <c r="S8" s="38"/>
      <c r="T8" s="46" t="s">
        <v>2</v>
      </c>
      <c r="U8" s="38"/>
      <c r="V8" s="38"/>
    </row>
    <row r="9" spans="1:27" s="37" customFormat="1" ht="48.75" customHeight="1" thickBot="1" x14ac:dyDescent="0.3">
      <c r="B9" s="160" t="s">
        <v>3</v>
      </c>
      <c r="C9" s="102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14</v>
      </c>
      <c r="N9" s="7" t="s">
        <v>15</v>
      </c>
      <c r="O9" s="7" t="s">
        <v>16</v>
      </c>
      <c r="P9" s="7" t="s">
        <v>17</v>
      </c>
      <c r="Q9" s="103">
        <v>0.1222</v>
      </c>
      <c r="R9" s="7" t="s">
        <v>18</v>
      </c>
      <c r="S9" s="7" t="s">
        <v>19</v>
      </c>
      <c r="T9" s="103">
        <v>0.1222</v>
      </c>
      <c r="U9" s="7" t="s">
        <v>20</v>
      </c>
      <c r="V9" s="8" t="s">
        <v>21</v>
      </c>
    </row>
    <row r="10" spans="1:27" s="37" customFormat="1" ht="11" thickBot="1" x14ac:dyDescent="0.3">
      <c r="B10" s="104" t="s">
        <v>22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8"/>
    </row>
    <row r="11" spans="1:27" x14ac:dyDescent="0.25">
      <c r="B11" s="86" t="s">
        <v>23</v>
      </c>
      <c r="C11" s="9"/>
      <c r="D11" s="10"/>
      <c r="E11" s="11"/>
      <c r="F11" s="12"/>
      <c r="G11" s="13"/>
      <c r="H11" s="14"/>
      <c r="I11" s="13"/>
      <c r="J11" s="14"/>
      <c r="K11" s="15"/>
      <c r="L11" s="15"/>
      <c r="M11" s="15"/>
      <c r="N11" s="15"/>
      <c r="O11" s="15"/>
      <c r="P11" s="1"/>
      <c r="Q11" s="2"/>
      <c r="R11" s="2"/>
      <c r="S11" s="2"/>
      <c r="T11" s="2"/>
      <c r="U11" s="2"/>
      <c r="V11" s="3"/>
    </row>
    <row r="12" spans="1:27" x14ac:dyDescent="0.25">
      <c r="B12" s="87"/>
      <c r="C12" s="71"/>
      <c r="D12" s="72"/>
      <c r="E12" s="73"/>
      <c r="F12" s="74"/>
      <c r="G12" s="75"/>
      <c r="H12" s="76"/>
      <c r="I12" s="75"/>
      <c r="J12" s="76"/>
      <c r="K12" s="77"/>
      <c r="L12" s="77"/>
      <c r="M12" s="77"/>
      <c r="N12" s="77"/>
      <c r="O12" s="77"/>
      <c r="P12" s="78"/>
      <c r="Q12" s="79"/>
      <c r="R12" s="79"/>
      <c r="S12" s="79"/>
      <c r="T12" s="79"/>
      <c r="U12" s="79"/>
      <c r="V12" s="80"/>
    </row>
    <row r="13" spans="1:27" x14ac:dyDescent="0.25">
      <c r="B13" s="88" t="s">
        <v>24</v>
      </c>
      <c r="C13" s="145">
        <v>188</v>
      </c>
      <c r="D13" s="16">
        <v>14260000</v>
      </c>
      <c r="E13" s="23">
        <v>0.1222</v>
      </c>
      <c r="F13" s="16">
        <f>+ROUND((D13*E13)+D13,-3)</f>
        <v>16003000</v>
      </c>
      <c r="G13" s="23">
        <v>1.4999999999999999E-2</v>
      </c>
      <c r="H13" s="16">
        <f>+(F13*G13)+F13</f>
        <v>16243045</v>
      </c>
      <c r="I13" s="23">
        <v>0.02</v>
      </c>
      <c r="J13" s="16">
        <f>+(F13*I13)+F13</f>
        <v>16323060</v>
      </c>
      <c r="K13" s="35">
        <v>1001</v>
      </c>
      <c r="L13" s="35">
        <v>13470852795</v>
      </c>
      <c r="M13" s="35">
        <v>1018</v>
      </c>
      <c r="N13" s="35">
        <v>13817688459</v>
      </c>
      <c r="O13" s="31">
        <f>L13+N13</f>
        <v>27288541254</v>
      </c>
      <c r="P13" s="31">
        <f>L13/(1+E13)</f>
        <v>12003967915.7013</v>
      </c>
      <c r="Q13" s="31">
        <f>(P13*$Q$9)+P13</f>
        <v>13470852794.999998</v>
      </c>
      <c r="R13" s="31">
        <f>+L13-Q13</f>
        <v>0</v>
      </c>
      <c r="S13" s="31">
        <f>N13/(1+E13)</f>
        <v>12313035518.62413</v>
      </c>
      <c r="T13" s="31">
        <f>(S13*$T$9)+S13</f>
        <v>13817688459</v>
      </c>
      <c r="U13" s="31">
        <f>N13-T13</f>
        <v>0</v>
      </c>
      <c r="V13" s="32">
        <f>R13+U13</f>
        <v>0</v>
      </c>
      <c r="X13" s="83"/>
      <c r="Y13" s="83"/>
      <c r="Z13" s="84"/>
      <c r="AA13" s="84"/>
    </row>
    <row r="14" spans="1:27" x14ac:dyDescent="0.25">
      <c r="B14" s="88" t="s">
        <v>25</v>
      </c>
      <c r="C14" s="145">
        <v>188</v>
      </c>
      <c r="D14" s="16">
        <v>14260000</v>
      </c>
      <c r="E14" s="23">
        <v>0.1222</v>
      </c>
      <c r="F14" s="16">
        <f>+ROUND((D14*E14)+D14,-3)</f>
        <v>16003000</v>
      </c>
      <c r="G14" s="23">
        <v>1.4999999999999999E-2</v>
      </c>
      <c r="H14" s="16">
        <f>+(F14*G14)+F14</f>
        <v>16243045</v>
      </c>
      <c r="I14" s="23">
        <v>0.02</v>
      </c>
      <c r="J14" s="16">
        <f>+(F14*I14)+F14</f>
        <v>16323060</v>
      </c>
      <c r="K14" s="35">
        <v>706</v>
      </c>
      <c r="L14" s="35">
        <v>8460240786</v>
      </c>
      <c r="M14" s="35">
        <v>701</v>
      </c>
      <c r="N14" s="35">
        <v>8496854102</v>
      </c>
      <c r="O14" s="31">
        <f>L14+N14</f>
        <v>16957094888</v>
      </c>
      <c r="P14" s="31">
        <f>L14/(1+E14)</f>
        <v>7538977709.8556404</v>
      </c>
      <c r="Q14" s="31">
        <f>(P14*$Q$9)+P14</f>
        <v>8460240786</v>
      </c>
      <c r="R14" s="31">
        <f>+L14-Q14</f>
        <v>0</v>
      </c>
      <c r="S14" s="31">
        <f>N14/(1+E14)</f>
        <v>7571604083.0511494</v>
      </c>
      <c r="T14" s="31">
        <f>(S14*$T$9)+S14</f>
        <v>8496854102</v>
      </c>
      <c r="U14" s="31">
        <f>N14-T14</f>
        <v>0</v>
      </c>
      <c r="V14" s="32">
        <f>R14+U14</f>
        <v>0</v>
      </c>
      <c r="X14" s="83"/>
      <c r="Y14" s="83"/>
      <c r="Z14" s="84"/>
      <c r="AA14" s="84"/>
    </row>
    <row r="15" spans="1:27" x14ac:dyDescent="0.25">
      <c r="B15" s="89" t="s">
        <v>26</v>
      </c>
      <c r="C15" s="145"/>
      <c r="D15" s="16"/>
      <c r="E15" s="17"/>
      <c r="F15" s="18"/>
      <c r="G15" s="17"/>
      <c r="H15" s="16"/>
      <c r="I15" s="17"/>
      <c r="J15" s="16"/>
      <c r="K15" s="35"/>
      <c r="L15" s="35"/>
      <c r="M15" s="35"/>
      <c r="N15" s="35"/>
      <c r="O15" s="33"/>
      <c r="P15" s="33"/>
      <c r="Q15" s="33"/>
      <c r="R15" s="33"/>
      <c r="S15" s="33"/>
      <c r="T15" s="33"/>
      <c r="U15" s="33"/>
      <c r="V15" s="34"/>
      <c r="X15" s="83"/>
      <c r="Y15" s="83"/>
      <c r="Z15" s="84"/>
      <c r="AA15" s="84"/>
    </row>
    <row r="16" spans="1:27" x14ac:dyDescent="0.25">
      <c r="B16" s="88" t="s">
        <v>27</v>
      </c>
      <c r="C16" s="145">
        <v>180</v>
      </c>
      <c r="D16" s="16">
        <v>9334000</v>
      </c>
      <c r="E16" s="23">
        <v>0.1222</v>
      </c>
      <c r="F16" s="16">
        <f t="shared" ref="F16:F22" si="0">+ROUND((D16*E16)+D16,-3)</f>
        <v>10475000</v>
      </c>
      <c r="G16" s="23">
        <v>1.4999999999999999E-2</v>
      </c>
      <c r="H16" s="16">
        <f t="shared" ref="H16:H22" si="1">+(F16*G16)+F16</f>
        <v>10632125</v>
      </c>
      <c r="I16" s="23">
        <v>0.02</v>
      </c>
      <c r="J16" s="16">
        <f t="shared" ref="J16:J22" si="2">+(F16*I16)+F16</f>
        <v>10684500</v>
      </c>
      <c r="K16" s="35">
        <v>168</v>
      </c>
      <c r="L16" s="35">
        <v>1491919530</v>
      </c>
      <c r="M16" s="35">
        <v>174</v>
      </c>
      <c r="N16" s="35">
        <v>1666984830</v>
      </c>
      <c r="O16" s="31">
        <f t="shared" ref="O16:O22" si="3">L16+N16</f>
        <v>3158904360</v>
      </c>
      <c r="P16" s="31">
        <f t="shared" ref="P16:P22" si="4">L16/(1+E16)</f>
        <v>1329459570.4865441</v>
      </c>
      <c r="Q16" s="31">
        <f t="shared" ref="Q16:Q22" si="5">(P16*$Q$9)+P16</f>
        <v>1491919529.9999998</v>
      </c>
      <c r="R16" s="31">
        <f t="shared" ref="R16:R22" si="6">+L16-Q16</f>
        <v>0</v>
      </c>
      <c r="S16" s="31">
        <f t="shared" ref="S16:S22" si="7">N16/(1+E16)</f>
        <v>1485461441.8107288</v>
      </c>
      <c r="T16" s="31">
        <f t="shared" ref="T16:T22" si="8">(S16*$T$9)+S16</f>
        <v>1666984829.9999998</v>
      </c>
      <c r="U16" s="31">
        <f t="shared" ref="U16:U22" si="9">N16-T16</f>
        <v>0</v>
      </c>
      <c r="V16" s="32">
        <f t="shared" ref="V16:V22" si="10">R16+U16</f>
        <v>0</v>
      </c>
      <c r="X16" s="83"/>
      <c r="Y16" s="83"/>
      <c r="Z16" s="84"/>
      <c r="AA16" s="84"/>
    </row>
    <row r="17" spans="2:27" x14ac:dyDescent="0.25">
      <c r="B17" s="88" t="s">
        <v>28</v>
      </c>
      <c r="C17" s="145">
        <v>134</v>
      </c>
      <c r="D17" s="16">
        <v>10852000</v>
      </c>
      <c r="E17" s="23">
        <v>0.1222</v>
      </c>
      <c r="F17" s="16">
        <f t="shared" si="0"/>
        <v>12178000</v>
      </c>
      <c r="G17" s="23">
        <v>1.4999999999999999E-2</v>
      </c>
      <c r="H17" s="16">
        <f t="shared" si="1"/>
        <v>12360670</v>
      </c>
      <c r="I17" s="23">
        <v>0.02</v>
      </c>
      <c r="J17" s="16">
        <f t="shared" si="2"/>
        <v>12421560</v>
      </c>
      <c r="K17" s="35">
        <v>100</v>
      </c>
      <c r="L17" s="35">
        <v>1020887000</v>
      </c>
      <c r="M17" s="35">
        <v>125</v>
      </c>
      <c r="N17" s="35">
        <v>1286558700</v>
      </c>
      <c r="O17" s="31">
        <f t="shared" si="3"/>
        <v>2307445700</v>
      </c>
      <c r="P17" s="31">
        <f t="shared" si="4"/>
        <v>909719301.37230432</v>
      </c>
      <c r="Q17" s="31">
        <f t="shared" si="5"/>
        <v>1020886999.9999999</v>
      </c>
      <c r="R17" s="31">
        <f t="shared" si="6"/>
        <v>0</v>
      </c>
      <c r="S17" s="31">
        <f t="shared" si="7"/>
        <v>1146461147.7454998</v>
      </c>
      <c r="T17" s="31">
        <f t="shared" si="8"/>
        <v>1286558700</v>
      </c>
      <c r="U17" s="31">
        <f t="shared" si="9"/>
        <v>0</v>
      </c>
      <c r="V17" s="32">
        <f t="shared" si="10"/>
        <v>0</v>
      </c>
      <c r="X17" s="83"/>
      <c r="Y17" s="83"/>
      <c r="Z17" s="84"/>
      <c r="AA17" s="84"/>
    </row>
    <row r="18" spans="2:27" x14ac:dyDescent="0.25">
      <c r="B18" s="88" t="s">
        <v>29</v>
      </c>
      <c r="C18" s="145">
        <v>148</v>
      </c>
      <c r="D18" s="16">
        <v>9987000</v>
      </c>
      <c r="E18" s="23">
        <v>0.1222</v>
      </c>
      <c r="F18" s="16">
        <f t="shared" si="0"/>
        <v>11207000</v>
      </c>
      <c r="G18" s="23">
        <v>1.4999999999999999E-2</v>
      </c>
      <c r="H18" s="16">
        <f t="shared" si="1"/>
        <v>11375105</v>
      </c>
      <c r="I18" s="23">
        <v>0.02</v>
      </c>
      <c r="J18" s="16">
        <f t="shared" si="2"/>
        <v>11431140</v>
      </c>
      <c r="K18" s="35">
        <v>105</v>
      </c>
      <c r="L18" s="35">
        <v>916855148</v>
      </c>
      <c r="M18" s="35">
        <v>125</v>
      </c>
      <c r="N18" s="35">
        <v>1125374348</v>
      </c>
      <c r="O18" s="31">
        <f t="shared" si="3"/>
        <v>2042229496</v>
      </c>
      <c r="P18" s="31">
        <f t="shared" si="4"/>
        <v>817015815.36268044</v>
      </c>
      <c r="Q18" s="31">
        <f t="shared" si="5"/>
        <v>916855148</v>
      </c>
      <c r="R18" s="31">
        <f t="shared" si="6"/>
        <v>0</v>
      </c>
      <c r="S18" s="31">
        <f t="shared" si="7"/>
        <v>1002828682.9442166</v>
      </c>
      <c r="T18" s="31">
        <f t="shared" si="8"/>
        <v>1125374348</v>
      </c>
      <c r="U18" s="31">
        <f t="shared" si="9"/>
        <v>0</v>
      </c>
      <c r="V18" s="32">
        <f t="shared" si="10"/>
        <v>0</v>
      </c>
      <c r="X18" s="83"/>
      <c r="Y18" s="83"/>
      <c r="Z18" s="84"/>
      <c r="AA18" s="84"/>
    </row>
    <row r="19" spans="2:27" x14ac:dyDescent="0.25">
      <c r="B19" s="88" t="s">
        <v>30</v>
      </c>
      <c r="C19" s="145">
        <v>171</v>
      </c>
      <c r="D19" s="16">
        <v>9987000</v>
      </c>
      <c r="E19" s="23">
        <v>0.1222</v>
      </c>
      <c r="F19" s="16">
        <f t="shared" si="0"/>
        <v>11207000</v>
      </c>
      <c r="G19" s="23">
        <v>1.4999999999999999E-2</v>
      </c>
      <c r="H19" s="16">
        <f t="shared" si="1"/>
        <v>11375105</v>
      </c>
      <c r="I19" s="23">
        <v>0.02</v>
      </c>
      <c r="J19" s="16">
        <f t="shared" si="2"/>
        <v>11431140</v>
      </c>
      <c r="K19" s="35">
        <v>274</v>
      </c>
      <c r="L19" s="35">
        <v>2075999918</v>
      </c>
      <c r="M19" s="35">
        <v>269</v>
      </c>
      <c r="N19" s="35">
        <v>2074063074</v>
      </c>
      <c r="O19" s="31">
        <f t="shared" si="3"/>
        <v>4150062992</v>
      </c>
      <c r="P19" s="31">
        <f t="shared" si="4"/>
        <v>1849937549.4564247</v>
      </c>
      <c r="Q19" s="31">
        <f t="shared" si="5"/>
        <v>2075999917.9999998</v>
      </c>
      <c r="R19" s="31">
        <f t="shared" si="6"/>
        <v>0</v>
      </c>
      <c r="S19" s="31">
        <f t="shared" si="7"/>
        <v>1848211614.6854391</v>
      </c>
      <c r="T19" s="31">
        <f t="shared" si="8"/>
        <v>2074063073.9999998</v>
      </c>
      <c r="U19" s="31">
        <f t="shared" si="9"/>
        <v>0</v>
      </c>
      <c r="V19" s="32">
        <f t="shared" si="10"/>
        <v>0</v>
      </c>
      <c r="X19" s="83"/>
      <c r="Y19" s="83"/>
      <c r="Z19" s="84"/>
      <c r="AA19" s="84"/>
    </row>
    <row r="20" spans="2:27" x14ac:dyDescent="0.25">
      <c r="B20" s="88" t="s">
        <v>31</v>
      </c>
      <c r="C20" s="145">
        <v>180</v>
      </c>
      <c r="D20" s="16">
        <v>9987000</v>
      </c>
      <c r="E20" s="23">
        <v>0.1222</v>
      </c>
      <c r="F20" s="16">
        <f t="shared" si="0"/>
        <v>11207000</v>
      </c>
      <c r="G20" s="23">
        <v>1.4999999999999999E-2</v>
      </c>
      <c r="H20" s="16">
        <f t="shared" si="1"/>
        <v>11375105</v>
      </c>
      <c r="I20" s="23">
        <v>0.02</v>
      </c>
      <c r="J20" s="16">
        <f t="shared" si="2"/>
        <v>11431140</v>
      </c>
      <c r="K20" s="35">
        <v>365</v>
      </c>
      <c r="L20" s="35">
        <v>3391978123</v>
      </c>
      <c r="M20" s="35">
        <v>365</v>
      </c>
      <c r="N20" s="35">
        <v>3461406623</v>
      </c>
      <c r="O20" s="31">
        <f t="shared" si="3"/>
        <v>6853384746</v>
      </c>
      <c r="P20" s="31">
        <f t="shared" si="4"/>
        <v>3022614616.8240952</v>
      </c>
      <c r="Q20" s="31">
        <f t="shared" si="5"/>
        <v>3391978122.9999995</v>
      </c>
      <c r="R20" s="31">
        <f t="shared" si="6"/>
        <v>0</v>
      </c>
      <c r="S20" s="31">
        <f t="shared" si="7"/>
        <v>3084482822.1350918</v>
      </c>
      <c r="T20" s="31">
        <f t="shared" si="8"/>
        <v>3461406623</v>
      </c>
      <c r="U20" s="31">
        <f t="shared" si="9"/>
        <v>0</v>
      </c>
      <c r="V20" s="32">
        <f t="shared" si="10"/>
        <v>0</v>
      </c>
      <c r="X20" s="83"/>
      <c r="Y20" s="83"/>
      <c r="Z20" s="84"/>
      <c r="AA20" s="84"/>
    </row>
    <row r="21" spans="2:27" x14ac:dyDescent="0.25">
      <c r="B21" s="88" t="s">
        <v>32</v>
      </c>
      <c r="C21" s="145">
        <v>136</v>
      </c>
      <c r="D21" s="16">
        <v>9987000</v>
      </c>
      <c r="E21" s="23">
        <v>0.1222</v>
      </c>
      <c r="F21" s="16">
        <f t="shared" si="0"/>
        <v>11207000</v>
      </c>
      <c r="G21" s="23">
        <v>1.4999999999999999E-2</v>
      </c>
      <c r="H21" s="16">
        <f t="shared" si="1"/>
        <v>11375105</v>
      </c>
      <c r="I21" s="23">
        <v>0.02</v>
      </c>
      <c r="J21" s="16">
        <f t="shared" si="2"/>
        <v>11431140</v>
      </c>
      <c r="K21" s="35">
        <v>229</v>
      </c>
      <c r="L21" s="35">
        <v>1935236885</v>
      </c>
      <c r="M21" s="35">
        <v>221</v>
      </c>
      <c r="N21" s="35">
        <v>1850548885</v>
      </c>
      <c r="O21" s="31">
        <f t="shared" si="3"/>
        <v>3785785770</v>
      </c>
      <c r="P21" s="31">
        <f t="shared" si="4"/>
        <v>1724502659.9536624</v>
      </c>
      <c r="Q21" s="31">
        <f t="shared" si="5"/>
        <v>1935236885</v>
      </c>
      <c r="R21" s="31">
        <f t="shared" si="6"/>
        <v>0</v>
      </c>
      <c r="S21" s="31">
        <f t="shared" si="7"/>
        <v>1649036611.1210122</v>
      </c>
      <c r="T21" s="31">
        <f t="shared" si="8"/>
        <v>1850548885</v>
      </c>
      <c r="U21" s="31">
        <f t="shared" si="9"/>
        <v>0</v>
      </c>
      <c r="V21" s="32">
        <f t="shared" si="10"/>
        <v>0</v>
      </c>
      <c r="X21" s="83"/>
      <c r="Y21" s="83"/>
      <c r="Z21" s="84"/>
      <c r="AA21" s="84"/>
    </row>
    <row r="22" spans="2:27" x14ac:dyDescent="0.25">
      <c r="B22" s="88" t="s">
        <v>33</v>
      </c>
      <c r="C22" s="145">
        <v>144</v>
      </c>
      <c r="D22" s="16">
        <v>5941000</v>
      </c>
      <c r="E22" s="23">
        <v>0.1222</v>
      </c>
      <c r="F22" s="16">
        <f t="shared" si="0"/>
        <v>6667000</v>
      </c>
      <c r="G22" s="23">
        <v>1.4999999999999999E-2</v>
      </c>
      <c r="H22" s="16">
        <f t="shared" si="1"/>
        <v>6767005</v>
      </c>
      <c r="I22" s="23">
        <v>0.02</v>
      </c>
      <c r="J22" s="16">
        <f t="shared" si="2"/>
        <v>6800340</v>
      </c>
      <c r="K22" s="35">
        <v>100</v>
      </c>
      <c r="L22" s="35">
        <v>563596598</v>
      </c>
      <c r="M22" s="35">
        <v>100</v>
      </c>
      <c r="N22" s="35">
        <v>551463878</v>
      </c>
      <c r="O22" s="31">
        <f t="shared" si="3"/>
        <v>1115060476</v>
      </c>
      <c r="P22" s="31">
        <f t="shared" si="4"/>
        <v>502224735.34129387</v>
      </c>
      <c r="Q22" s="31">
        <f t="shared" si="5"/>
        <v>563596598</v>
      </c>
      <c r="R22" s="31">
        <f t="shared" si="6"/>
        <v>0</v>
      </c>
      <c r="S22" s="31">
        <f t="shared" si="7"/>
        <v>491413186.59775436</v>
      </c>
      <c r="T22" s="31">
        <f t="shared" si="8"/>
        <v>551463878</v>
      </c>
      <c r="U22" s="31">
        <f t="shared" si="9"/>
        <v>0</v>
      </c>
      <c r="V22" s="32">
        <f t="shared" si="10"/>
        <v>0</v>
      </c>
      <c r="X22" s="83"/>
      <c r="Y22" s="83"/>
      <c r="Z22" s="84"/>
      <c r="AA22" s="84"/>
    </row>
    <row r="23" spans="2:27" x14ac:dyDescent="0.25">
      <c r="B23" s="89" t="s">
        <v>34</v>
      </c>
      <c r="C23" s="145"/>
      <c r="D23" s="16"/>
      <c r="E23" s="17"/>
      <c r="F23" s="18"/>
      <c r="G23" s="17"/>
      <c r="H23" s="16"/>
      <c r="I23" s="17"/>
      <c r="J23" s="16"/>
      <c r="K23" s="35"/>
      <c r="L23" s="35"/>
      <c r="M23" s="35"/>
      <c r="N23" s="35"/>
      <c r="O23" s="33"/>
      <c r="P23" s="33"/>
      <c r="Q23" s="33"/>
      <c r="R23" s="33"/>
      <c r="S23" s="33"/>
      <c r="T23" s="33"/>
      <c r="U23" s="33"/>
      <c r="V23" s="34"/>
      <c r="X23" s="83"/>
      <c r="Y23" s="83"/>
      <c r="Z23" s="84"/>
      <c r="AA23" s="84"/>
    </row>
    <row r="24" spans="2:27" x14ac:dyDescent="0.25">
      <c r="B24" s="88" t="s">
        <v>35</v>
      </c>
      <c r="C24" s="145">
        <v>160</v>
      </c>
      <c r="D24" s="16">
        <v>13228000</v>
      </c>
      <c r="E24" s="23">
        <v>0.1222</v>
      </c>
      <c r="F24" s="16">
        <f t="shared" ref="F24:F32" si="11">+ROUND((D24*E24)+D24,-3)</f>
        <v>14844000</v>
      </c>
      <c r="G24" s="23">
        <v>1.4999999999999999E-2</v>
      </c>
      <c r="H24" s="16">
        <f t="shared" ref="H24:H32" si="12">+(F24*G24)+F24</f>
        <v>15066660</v>
      </c>
      <c r="I24" s="23">
        <v>0.02</v>
      </c>
      <c r="J24" s="16">
        <f t="shared" ref="J24:J32" si="13">+(F24*I24)+F24</f>
        <v>15140880</v>
      </c>
      <c r="K24" s="35">
        <v>150</v>
      </c>
      <c r="L24" s="35">
        <v>2226600000</v>
      </c>
      <c r="M24" s="35">
        <v>300</v>
      </c>
      <c r="N24" s="35">
        <v>4453200000</v>
      </c>
      <c r="O24" s="31">
        <f t="shared" ref="O24:O32" si="14">L24+N24</f>
        <v>6679800000</v>
      </c>
      <c r="P24" s="31">
        <f t="shared" ref="P24:P32" si="15">L24/(1+E24)</f>
        <v>1984138299.768312</v>
      </c>
      <c r="Q24" s="31">
        <f t="shared" ref="Q24:Q32" si="16">(P24*$Q$9)+P24</f>
        <v>2226599999.9999995</v>
      </c>
      <c r="R24" s="31">
        <f t="shared" ref="R24:R32" si="17">+L24-Q24</f>
        <v>0</v>
      </c>
      <c r="S24" s="31">
        <f t="shared" ref="S24:S32" si="18">N24/(1+E24)</f>
        <v>3968276599.536624</v>
      </c>
      <c r="T24" s="31">
        <f t="shared" ref="T24:T32" si="19">(S24*$T$9)+S24</f>
        <v>4453199999.999999</v>
      </c>
      <c r="U24" s="31">
        <f t="shared" ref="U24:U32" si="20">N24-T24</f>
        <v>0</v>
      </c>
      <c r="V24" s="32">
        <f t="shared" ref="V24:V32" si="21">R24+U24</f>
        <v>0</v>
      </c>
      <c r="X24" s="83"/>
      <c r="Y24" s="83"/>
      <c r="Z24" s="84"/>
      <c r="AA24" s="84"/>
    </row>
    <row r="25" spans="2:27" x14ac:dyDescent="0.25">
      <c r="B25" s="88" t="s">
        <v>36</v>
      </c>
      <c r="C25" s="145">
        <v>160</v>
      </c>
      <c r="D25" s="16">
        <v>12863000</v>
      </c>
      <c r="E25" s="23">
        <v>0.1222</v>
      </c>
      <c r="F25" s="16">
        <f t="shared" si="11"/>
        <v>14435000</v>
      </c>
      <c r="G25" s="23">
        <v>1.4999999999999999E-2</v>
      </c>
      <c r="H25" s="16">
        <f t="shared" si="12"/>
        <v>14651525</v>
      </c>
      <c r="I25" s="23">
        <v>0.02</v>
      </c>
      <c r="J25" s="16">
        <f t="shared" si="13"/>
        <v>14723700</v>
      </c>
      <c r="K25" s="35">
        <v>1110</v>
      </c>
      <c r="L25" s="35">
        <v>15867000000</v>
      </c>
      <c r="M25" s="35">
        <v>946</v>
      </c>
      <c r="N25" s="35">
        <v>13485164000</v>
      </c>
      <c r="O25" s="31">
        <f t="shared" si="14"/>
        <v>29352164000</v>
      </c>
      <c r="P25" s="31">
        <f t="shared" si="15"/>
        <v>14139190875.066832</v>
      </c>
      <c r="Q25" s="31">
        <f t="shared" si="16"/>
        <v>15866999999.999998</v>
      </c>
      <c r="R25" s="31">
        <f t="shared" si="17"/>
        <v>0</v>
      </c>
      <c r="S25" s="31">
        <f t="shared" si="18"/>
        <v>12016720727.14311</v>
      </c>
      <c r="T25" s="31">
        <f t="shared" si="19"/>
        <v>13485163999.999998</v>
      </c>
      <c r="U25" s="31">
        <f t="shared" si="20"/>
        <v>0</v>
      </c>
      <c r="V25" s="32">
        <f t="shared" si="21"/>
        <v>0</v>
      </c>
      <c r="X25" s="83"/>
      <c r="Y25" s="83"/>
      <c r="Z25" s="84"/>
      <c r="AA25" s="84"/>
    </row>
    <row r="26" spans="2:27" x14ac:dyDescent="0.25">
      <c r="B26" s="88" t="s">
        <v>37</v>
      </c>
      <c r="C26" s="145">
        <v>160</v>
      </c>
      <c r="D26" s="16">
        <v>12863000</v>
      </c>
      <c r="E26" s="23">
        <v>0.1222</v>
      </c>
      <c r="F26" s="16">
        <f t="shared" si="11"/>
        <v>14435000</v>
      </c>
      <c r="G26" s="23">
        <v>1.4999999999999999E-2</v>
      </c>
      <c r="H26" s="16">
        <f t="shared" si="12"/>
        <v>14651525</v>
      </c>
      <c r="I26" s="23">
        <v>0.02</v>
      </c>
      <c r="J26" s="16">
        <f t="shared" si="13"/>
        <v>14723700</v>
      </c>
      <c r="K26" s="35">
        <v>0</v>
      </c>
      <c r="L26" s="35">
        <v>0</v>
      </c>
      <c r="M26" s="35">
        <v>0</v>
      </c>
      <c r="N26" s="35">
        <v>0</v>
      </c>
      <c r="O26" s="31">
        <f t="shared" si="14"/>
        <v>0</v>
      </c>
      <c r="P26" s="31">
        <f t="shared" si="15"/>
        <v>0</v>
      </c>
      <c r="Q26" s="31">
        <f t="shared" si="16"/>
        <v>0</v>
      </c>
      <c r="R26" s="31">
        <f t="shared" si="17"/>
        <v>0</v>
      </c>
      <c r="S26" s="31">
        <f t="shared" si="18"/>
        <v>0</v>
      </c>
      <c r="T26" s="31">
        <f t="shared" si="19"/>
        <v>0</v>
      </c>
      <c r="U26" s="31">
        <f t="shared" si="20"/>
        <v>0</v>
      </c>
      <c r="V26" s="32">
        <f t="shared" si="21"/>
        <v>0</v>
      </c>
      <c r="X26" s="83"/>
      <c r="Y26" s="83"/>
      <c r="Z26" s="84"/>
      <c r="AA26" s="84"/>
    </row>
    <row r="27" spans="2:27" x14ac:dyDescent="0.25">
      <c r="B27" s="88" t="s">
        <v>38</v>
      </c>
      <c r="C27" s="145">
        <v>160</v>
      </c>
      <c r="D27" s="16">
        <v>11019000</v>
      </c>
      <c r="E27" s="23">
        <v>0.1222</v>
      </c>
      <c r="F27" s="16">
        <f t="shared" si="11"/>
        <v>12366000</v>
      </c>
      <c r="G27" s="23">
        <v>1.4999999999999999E-2</v>
      </c>
      <c r="H27" s="16">
        <f t="shared" si="12"/>
        <v>12551490</v>
      </c>
      <c r="I27" s="23">
        <v>0.02</v>
      </c>
      <c r="J27" s="16">
        <f t="shared" si="13"/>
        <v>12613320</v>
      </c>
      <c r="K27" s="35">
        <v>0</v>
      </c>
      <c r="L27" s="35">
        <v>0</v>
      </c>
      <c r="M27" s="35">
        <v>0</v>
      </c>
      <c r="N27" s="35">
        <v>0</v>
      </c>
      <c r="O27" s="31">
        <f t="shared" si="14"/>
        <v>0</v>
      </c>
      <c r="P27" s="31">
        <f t="shared" si="15"/>
        <v>0</v>
      </c>
      <c r="Q27" s="31">
        <f t="shared" si="16"/>
        <v>0</v>
      </c>
      <c r="R27" s="31">
        <f t="shared" si="17"/>
        <v>0</v>
      </c>
      <c r="S27" s="31">
        <f t="shared" si="18"/>
        <v>0</v>
      </c>
      <c r="T27" s="31">
        <f t="shared" si="19"/>
        <v>0</v>
      </c>
      <c r="U27" s="31">
        <f t="shared" si="20"/>
        <v>0</v>
      </c>
      <c r="V27" s="32">
        <f t="shared" si="21"/>
        <v>0</v>
      </c>
      <c r="X27" s="83"/>
      <c r="Y27" s="83"/>
      <c r="Z27" s="84"/>
      <c r="AA27" s="84"/>
    </row>
    <row r="28" spans="2:27" x14ac:dyDescent="0.25">
      <c r="B28" s="88" t="s">
        <v>39</v>
      </c>
      <c r="C28" s="145">
        <v>160</v>
      </c>
      <c r="D28" s="16">
        <v>10165000</v>
      </c>
      <c r="E28" s="23">
        <v>0.1222</v>
      </c>
      <c r="F28" s="16">
        <f t="shared" si="11"/>
        <v>11407000</v>
      </c>
      <c r="G28" s="23">
        <v>1.4999999999999999E-2</v>
      </c>
      <c r="H28" s="16">
        <f t="shared" si="12"/>
        <v>11578105</v>
      </c>
      <c r="I28" s="23">
        <v>0.02</v>
      </c>
      <c r="J28" s="16">
        <f t="shared" si="13"/>
        <v>11635140</v>
      </c>
      <c r="K28" s="35">
        <v>8</v>
      </c>
      <c r="L28" s="35">
        <v>79392500</v>
      </c>
      <c r="M28" s="35">
        <v>5</v>
      </c>
      <c r="N28" s="35">
        <v>31035250</v>
      </c>
      <c r="O28" s="31">
        <f t="shared" si="14"/>
        <v>110427750</v>
      </c>
      <c r="P28" s="31">
        <f t="shared" si="15"/>
        <v>70747193.013723046</v>
      </c>
      <c r="Q28" s="31">
        <f t="shared" si="16"/>
        <v>79392500</v>
      </c>
      <c r="R28" s="31">
        <f t="shared" si="17"/>
        <v>0</v>
      </c>
      <c r="S28" s="31">
        <f t="shared" si="18"/>
        <v>27655720.905364461</v>
      </c>
      <c r="T28" s="31">
        <f t="shared" si="19"/>
        <v>31035250</v>
      </c>
      <c r="U28" s="31">
        <f t="shared" si="20"/>
        <v>0</v>
      </c>
      <c r="V28" s="32">
        <f t="shared" si="21"/>
        <v>0</v>
      </c>
      <c r="X28" s="83"/>
      <c r="Y28" s="83"/>
      <c r="Z28" s="84"/>
      <c r="AA28" s="84"/>
    </row>
    <row r="29" spans="2:27" x14ac:dyDescent="0.25">
      <c r="B29" s="88" t="s">
        <v>40</v>
      </c>
      <c r="C29" s="145">
        <v>160</v>
      </c>
      <c r="D29" s="16">
        <v>13917000</v>
      </c>
      <c r="E29" s="23">
        <v>0.1222</v>
      </c>
      <c r="F29" s="16">
        <f t="shared" si="11"/>
        <v>15618000</v>
      </c>
      <c r="G29" s="23">
        <v>1.4999999999999999E-2</v>
      </c>
      <c r="H29" s="16">
        <f t="shared" si="12"/>
        <v>15852270</v>
      </c>
      <c r="I29" s="23">
        <v>0.02</v>
      </c>
      <c r="J29" s="16">
        <f t="shared" si="13"/>
        <v>15930360</v>
      </c>
      <c r="K29" s="35">
        <v>382</v>
      </c>
      <c r="L29" s="35">
        <v>4901296840</v>
      </c>
      <c r="M29" s="35">
        <v>363</v>
      </c>
      <c r="N29" s="35">
        <v>4552684873</v>
      </c>
      <c r="O29" s="31">
        <f t="shared" si="14"/>
        <v>9453981713</v>
      </c>
      <c r="P29" s="31">
        <f t="shared" si="15"/>
        <v>4367578720.3706999</v>
      </c>
      <c r="Q29" s="31">
        <f t="shared" si="16"/>
        <v>4901296839.999999</v>
      </c>
      <c r="R29" s="31">
        <f t="shared" si="17"/>
        <v>0</v>
      </c>
      <c r="S29" s="31">
        <f t="shared" si="18"/>
        <v>4056928241.8463731</v>
      </c>
      <c r="T29" s="31">
        <f t="shared" si="19"/>
        <v>4552684873</v>
      </c>
      <c r="U29" s="31">
        <f t="shared" si="20"/>
        <v>0</v>
      </c>
      <c r="V29" s="32">
        <f t="shared" si="21"/>
        <v>0</v>
      </c>
      <c r="X29" s="83"/>
      <c r="Y29" s="83"/>
      <c r="Z29" s="84"/>
      <c r="AA29" s="84"/>
    </row>
    <row r="30" spans="2:27" x14ac:dyDescent="0.25">
      <c r="B30" s="88" t="s">
        <v>41</v>
      </c>
      <c r="C30" s="145">
        <v>140</v>
      </c>
      <c r="D30" s="16">
        <v>13917000</v>
      </c>
      <c r="E30" s="23">
        <v>0.1222</v>
      </c>
      <c r="F30" s="16">
        <f t="shared" si="11"/>
        <v>15618000</v>
      </c>
      <c r="G30" s="23">
        <v>1.4999999999999999E-2</v>
      </c>
      <c r="H30" s="16">
        <f t="shared" si="12"/>
        <v>15852270</v>
      </c>
      <c r="I30" s="23">
        <v>0.02</v>
      </c>
      <c r="J30" s="16">
        <f t="shared" si="13"/>
        <v>15930360</v>
      </c>
      <c r="K30" s="35">
        <v>222</v>
      </c>
      <c r="L30" s="35">
        <v>2678768090</v>
      </c>
      <c r="M30" s="35">
        <v>241</v>
      </c>
      <c r="N30" s="35">
        <v>2928412900</v>
      </c>
      <c r="O30" s="31">
        <f t="shared" si="14"/>
        <v>5607180990</v>
      </c>
      <c r="P30" s="31">
        <f t="shared" si="15"/>
        <v>2387068338.9770093</v>
      </c>
      <c r="Q30" s="31">
        <f t="shared" si="16"/>
        <v>2678768090</v>
      </c>
      <c r="R30" s="31">
        <f t="shared" si="17"/>
        <v>0</v>
      </c>
      <c r="S30" s="31">
        <f t="shared" si="18"/>
        <v>2609528515.4161468</v>
      </c>
      <c r="T30" s="31">
        <f t="shared" si="19"/>
        <v>2928412900</v>
      </c>
      <c r="U30" s="31">
        <f t="shared" si="20"/>
        <v>0</v>
      </c>
      <c r="V30" s="32">
        <f t="shared" si="21"/>
        <v>0</v>
      </c>
      <c r="X30" s="83"/>
      <c r="Y30" s="83"/>
      <c r="Z30" s="84"/>
      <c r="AA30" s="84"/>
    </row>
    <row r="31" spans="2:27" x14ac:dyDescent="0.25">
      <c r="B31" s="88" t="s">
        <v>42</v>
      </c>
      <c r="C31" s="145">
        <v>160</v>
      </c>
      <c r="D31" s="16">
        <v>6806000</v>
      </c>
      <c r="E31" s="23">
        <v>0.1222</v>
      </c>
      <c r="F31" s="16">
        <f t="shared" si="11"/>
        <v>7638000</v>
      </c>
      <c r="G31" s="23">
        <v>1.4999999999999999E-2</v>
      </c>
      <c r="H31" s="16">
        <f t="shared" si="12"/>
        <v>7752570</v>
      </c>
      <c r="I31" s="23">
        <v>0.02</v>
      </c>
      <c r="J31" s="16">
        <f t="shared" si="13"/>
        <v>7790760</v>
      </c>
      <c r="K31" s="35">
        <v>8</v>
      </c>
      <c r="L31" s="35">
        <v>61104000</v>
      </c>
      <c r="M31" s="35">
        <v>4</v>
      </c>
      <c r="N31" s="35">
        <v>30552000</v>
      </c>
      <c r="O31" s="31">
        <f t="shared" si="14"/>
        <v>91656000</v>
      </c>
      <c r="P31" s="31">
        <f t="shared" si="15"/>
        <v>54450187.132418461</v>
      </c>
      <c r="Q31" s="31">
        <f t="shared" si="16"/>
        <v>61104000</v>
      </c>
      <c r="R31" s="31">
        <f t="shared" si="17"/>
        <v>0</v>
      </c>
      <c r="S31" s="31">
        <f t="shared" si="18"/>
        <v>27225093.566209231</v>
      </c>
      <c r="T31" s="31">
        <f t="shared" si="19"/>
        <v>30552000</v>
      </c>
      <c r="U31" s="31">
        <f t="shared" si="20"/>
        <v>0</v>
      </c>
      <c r="V31" s="32">
        <f t="shared" si="21"/>
        <v>0</v>
      </c>
      <c r="X31" s="83"/>
      <c r="Y31" s="83"/>
      <c r="Z31" s="84"/>
      <c r="AA31" s="84"/>
    </row>
    <row r="32" spans="2:27" x14ac:dyDescent="0.25">
      <c r="B32" s="88" t="s">
        <v>43</v>
      </c>
      <c r="C32" s="145">
        <v>160</v>
      </c>
      <c r="D32" s="16">
        <v>6806000</v>
      </c>
      <c r="E32" s="23">
        <v>0.1222</v>
      </c>
      <c r="F32" s="16">
        <f t="shared" si="11"/>
        <v>7638000</v>
      </c>
      <c r="G32" s="23">
        <v>1.4999999999999999E-2</v>
      </c>
      <c r="H32" s="16">
        <f t="shared" si="12"/>
        <v>7752570</v>
      </c>
      <c r="I32" s="23">
        <v>0.02</v>
      </c>
      <c r="J32" s="16">
        <f t="shared" si="13"/>
        <v>7790760</v>
      </c>
      <c r="K32" s="35">
        <v>325</v>
      </c>
      <c r="L32" s="35">
        <v>2393084000</v>
      </c>
      <c r="M32" s="35">
        <v>332</v>
      </c>
      <c r="N32" s="35">
        <v>2362291000</v>
      </c>
      <c r="O32" s="31">
        <f t="shared" si="14"/>
        <v>4755375000</v>
      </c>
      <c r="P32" s="31">
        <f t="shared" si="15"/>
        <v>2132493316.6993403</v>
      </c>
      <c r="Q32" s="31">
        <f t="shared" si="16"/>
        <v>2393083999.9999995</v>
      </c>
      <c r="R32" s="31">
        <f t="shared" si="17"/>
        <v>0</v>
      </c>
      <c r="S32" s="31">
        <f t="shared" si="18"/>
        <v>2105053466.4052751</v>
      </c>
      <c r="T32" s="31">
        <f t="shared" si="19"/>
        <v>2362290999.9999995</v>
      </c>
      <c r="U32" s="31">
        <f t="shared" si="20"/>
        <v>0</v>
      </c>
      <c r="V32" s="32">
        <f t="shared" si="21"/>
        <v>0</v>
      </c>
      <c r="X32" s="83"/>
      <c r="Y32" s="83"/>
      <c r="Z32" s="84"/>
      <c r="AA32" s="84"/>
    </row>
    <row r="33" spans="2:27" x14ac:dyDescent="0.25">
      <c r="B33" s="89" t="s">
        <v>44</v>
      </c>
      <c r="C33" s="145"/>
      <c r="D33" s="16"/>
      <c r="E33" s="17"/>
      <c r="F33" s="18"/>
      <c r="G33" s="17"/>
      <c r="H33" s="16"/>
      <c r="I33" s="17"/>
      <c r="J33" s="16"/>
      <c r="K33" s="35"/>
      <c r="L33" s="35"/>
      <c r="M33" s="35"/>
      <c r="N33" s="35"/>
      <c r="O33" s="33"/>
      <c r="P33" s="33"/>
      <c r="Q33" s="33"/>
      <c r="R33" s="33"/>
      <c r="S33" s="33"/>
      <c r="T33" s="33"/>
      <c r="U33" s="33"/>
      <c r="V33" s="34"/>
      <c r="X33" s="83"/>
      <c r="Y33" s="83"/>
      <c r="Z33" s="84"/>
      <c r="AA33" s="84"/>
    </row>
    <row r="34" spans="2:27" x14ac:dyDescent="0.25">
      <c r="B34" s="88" t="s">
        <v>45</v>
      </c>
      <c r="C34" s="145">
        <v>178</v>
      </c>
      <c r="D34" s="16">
        <v>12988000</v>
      </c>
      <c r="E34" s="23">
        <v>0.1222</v>
      </c>
      <c r="F34" s="16">
        <f t="shared" ref="F34:F36" si="22">+ROUND((D34*E34)+D34,-3)</f>
        <v>14575000</v>
      </c>
      <c r="G34" s="23">
        <v>1.4999999999999999E-2</v>
      </c>
      <c r="H34" s="16">
        <f>+(F34*G34)+F34</f>
        <v>14793625</v>
      </c>
      <c r="I34" s="23">
        <v>0.02</v>
      </c>
      <c r="J34" s="16">
        <f>+(F34*I34)+F34</f>
        <v>14866500</v>
      </c>
      <c r="K34" s="35">
        <v>1456</v>
      </c>
      <c r="L34" s="35">
        <v>14465642637</v>
      </c>
      <c r="M34" s="35">
        <v>1394</v>
      </c>
      <c r="N34" s="35">
        <v>13618150747</v>
      </c>
      <c r="O34" s="31">
        <f>L34+N34</f>
        <v>28083793384</v>
      </c>
      <c r="P34" s="31">
        <f>L34/(1+E34)</f>
        <v>12890431863.304222</v>
      </c>
      <c r="Q34" s="31">
        <f t="shared" ref="Q34:Q36" si="23">(P34*$Q$9)+P34</f>
        <v>14465642636.999998</v>
      </c>
      <c r="R34" s="31">
        <f>+L34-Q34</f>
        <v>0</v>
      </c>
      <c r="S34" s="31">
        <f>N34/(1+E34)</f>
        <v>12135226115.665655</v>
      </c>
      <c r="T34" s="31">
        <f t="shared" ref="T34:T36" si="24">(S34*$T$9)+S34</f>
        <v>13618150746.999998</v>
      </c>
      <c r="U34" s="31">
        <f>N34-T34</f>
        <v>0</v>
      </c>
      <c r="V34" s="32">
        <f t="shared" ref="V34:V36" si="25">R34+U34</f>
        <v>0</v>
      </c>
      <c r="X34" s="83"/>
      <c r="Y34" s="83"/>
      <c r="Z34" s="84"/>
      <c r="AA34" s="84"/>
    </row>
    <row r="35" spans="2:27" x14ac:dyDescent="0.25">
      <c r="B35" s="88" t="s">
        <v>46</v>
      </c>
      <c r="C35" s="145">
        <v>180</v>
      </c>
      <c r="D35" s="16">
        <v>8941000</v>
      </c>
      <c r="E35" s="23">
        <v>0.1222</v>
      </c>
      <c r="F35" s="16">
        <f t="shared" si="22"/>
        <v>10034000</v>
      </c>
      <c r="G35" s="23">
        <v>1.4999999999999999E-2</v>
      </c>
      <c r="H35" s="16">
        <f>+(F35*G35)+F35</f>
        <v>10184510</v>
      </c>
      <c r="I35" s="23">
        <v>0.02</v>
      </c>
      <c r="J35" s="16">
        <f>+(F35*I35)+F35</f>
        <v>10234680</v>
      </c>
      <c r="K35" s="35">
        <v>403</v>
      </c>
      <c r="L35" s="35">
        <v>3387105932</v>
      </c>
      <c r="M35" s="35">
        <v>363</v>
      </c>
      <c r="N35" s="35">
        <v>3250624681</v>
      </c>
      <c r="O35" s="31">
        <f>L35+N35</f>
        <v>6637730613</v>
      </c>
      <c r="P35" s="31">
        <f>L35/(1+E35)</f>
        <v>3018272974.5143466</v>
      </c>
      <c r="Q35" s="31">
        <f t="shared" si="23"/>
        <v>3387105932</v>
      </c>
      <c r="R35" s="31">
        <f>+L35-Q35</f>
        <v>0</v>
      </c>
      <c r="S35" s="31">
        <f>N35/(1+E35)</f>
        <v>2896653609.8734627</v>
      </c>
      <c r="T35" s="31">
        <f t="shared" si="24"/>
        <v>3250624681</v>
      </c>
      <c r="U35" s="31">
        <f>N35-T35</f>
        <v>0</v>
      </c>
      <c r="V35" s="32">
        <f t="shared" si="25"/>
        <v>0</v>
      </c>
      <c r="X35" s="83"/>
      <c r="Y35" s="83"/>
      <c r="Z35" s="84"/>
      <c r="AA35" s="84"/>
    </row>
    <row r="36" spans="2:27" x14ac:dyDescent="0.25">
      <c r="B36" s="88" t="s">
        <v>47</v>
      </c>
      <c r="C36" s="145">
        <v>163</v>
      </c>
      <c r="D36" s="16">
        <v>5377000</v>
      </c>
      <c r="E36" s="23">
        <v>0.1222</v>
      </c>
      <c r="F36" s="16">
        <f t="shared" si="22"/>
        <v>6034000</v>
      </c>
      <c r="G36" s="23">
        <v>1.4999999999999999E-2</v>
      </c>
      <c r="H36" s="16">
        <f>+(F36*G36)+F36</f>
        <v>6124510</v>
      </c>
      <c r="I36" s="23">
        <v>0.02</v>
      </c>
      <c r="J36" s="16">
        <f>+(F36*I36)+F36</f>
        <v>6154680</v>
      </c>
      <c r="K36" s="35">
        <v>78</v>
      </c>
      <c r="L36" s="35">
        <v>277939517</v>
      </c>
      <c r="M36" s="35">
        <v>71</v>
      </c>
      <c r="N36" s="35">
        <v>237670615</v>
      </c>
      <c r="O36" s="31">
        <f>L36+N36</f>
        <v>515610132</v>
      </c>
      <c r="P36" s="31">
        <f>L36/(1+E36)</f>
        <v>247673780.9659597</v>
      </c>
      <c r="Q36" s="31">
        <f t="shared" si="23"/>
        <v>277939517</v>
      </c>
      <c r="R36" s="31">
        <f>+L36-Q36</f>
        <v>0</v>
      </c>
      <c r="S36" s="31">
        <f>N36/(1+E36)</f>
        <v>211789890.39386916</v>
      </c>
      <c r="T36" s="31">
        <f t="shared" si="24"/>
        <v>237670614.99999997</v>
      </c>
      <c r="U36" s="31">
        <f>N36-T36</f>
        <v>0</v>
      </c>
      <c r="V36" s="32">
        <f t="shared" si="25"/>
        <v>0</v>
      </c>
      <c r="X36" s="83"/>
      <c r="Y36" s="83"/>
      <c r="Z36" s="84"/>
      <c r="AA36" s="84"/>
    </row>
    <row r="37" spans="2:27" x14ac:dyDescent="0.25">
      <c r="B37" s="89" t="s">
        <v>48</v>
      </c>
      <c r="C37" s="145"/>
      <c r="D37" s="16"/>
      <c r="E37" s="17"/>
      <c r="F37" s="18"/>
      <c r="G37" s="17"/>
      <c r="H37" s="16"/>
      <c r="I37" s="17"/>
      <c r="J37" s="16"/>
      <c r="K37" s="35"/>
      <c r="L37" s="35"/>
      <c r="M37" s="35"/>
      <c r="N37" s="35"/>
      <c r="O37" s="33"/>
      <c r="P37" s="33"/>
      <c r="Q37" s="33"/>
      <c r="R37" s="33"/>
      <c r="S37" s="33"/>
      <c r="T37" s="33"/>
      <c r="U37" s="33"/>
      <c r="V37" s="34"/>
      <c r="X37" s="83"/>
      <c r="Y37" s="83"/>
      <c r="Z37" s="84"/>
      <c r="AA37" s="84"/>
    </row>
    <row r="38" spans="2:27" x14ac:dyDescent="0.25">
      <c r="B38" s="88" t="s">
        <v>49</v>
      </c>
      <c r="C38" s="145">
        <v>190</v>
      </c>
      <c r="D38" s="16">
        <v>13762000</v>
      </c>
      <c r="E38" s="23">
        <v>0.1222</v>
      </c>
      <c r="F38" s="16">
        <f t="shared" ref="F38:F39" si="26">+ROUND((D38*E38)+D38,-3)</f>
        <v>15444000</v>
      </c>
      <c r="G38" s="23">
        <v>1.4999999999999999E-2</v>
      </c>
      <c r="H38" s="16">
        <f>+(F38*G38)+F38</f>
        <v>15675660</v>
      </c>
      <c r="I38" s="23">
        <v>0.02</v>
      </c>
      <c r="J38" s="16">
        <f>+(F38*I38)+F38</f>
        <v>15752880</v>
      </c>
      <c r="K38" s="35">
        <v>843</v>
      </c>
      <c r="L38" s="35">
        <v>12899568553</v>
      </c>
      <c r="M38" s="35">
        <v>963</v>
      </c>
      <c r="N38" s="35">
        <v>14753674176</v>
      </c>
      <c r="O38" s="31">
        <f>L38+N38</f>
        <v>27653242729</v>
      </c>
      <c r="P38" s="31">
        <f>L38/(1+E38)</f>
        <v>11494892668.864729</v>
      </c>
      <c r="Q38" s="31">
        <f t="shared" ref="Q38:Q39" si="27">(P38*$Q$9)+P38</f>
        <v>12899568552.999998</v>
      </c>
      <c r="R38" s="31">
        <f>+L38-Q38</f>
        <v>0</v>
      </c>
      <c r="S38" s="31">
        <f>N38/(1+E38)</f>
        <v>13147098713.241846</v>
      </c>
      <c r="T38" s="31">
        <f t="shared" ref="T38:T39" si="28">(S38*$T$9)+S38</f>
        <v>14753674176</v>
      </c>
      <c r="U38" s="31">
        <f>N38-T38</f>
        <v>0</v>
      </c>
      <c r="V38" s="32">
        <f t="shared" ref="V38:V39" si="29">R38+U38</f>
        <v>0</v>
      </c>
      <c r="X38" s="83"/>
      <c r="Y38" s="83"/>
      <c r="Z38" s="84"/>
      <c r="AA38" s="84"/>
    </row>
    <row r="39" spans="2:27" x14ac:dyDescent="0.25">
      <c r="B39" s="88" t="s">
        <v>50</v>
      </c>
      <c r="C39" s="145">
        <v>190</v>
      </c>
      <c r="D39" s="16">
        <v>13496000</v>
      </c>
      <c r="E39" s="23">
        <v>0.1222</v>
      </c>
      <c r="F39" s="16">
        <f t="shared" si="26"/>
        <v>15145000</v>
      </c>
      <c r="G39" s="23">
        <v>1.4999999999999999E-2</v>
      </c>
      <c r="H39" s="16">
        <f>+(F39*G39)+F39</f>
        <v>15372175</v>
      </c>
      <c r="I39" s="23">
        <v>0.02</v>
      </c>
      <c r="J39" s="16">
        <f>+(F39*I39)+F39</f>
        <v>15447900</v>
      </c>
      <c r="K39" s="35">
        <v>360</v>
      </c>
      <c r="L39" s="35">
        <v>5415756847</v>
      </c>
      <c r="M39" s="35">
        <v>240</v>
      </c>
      <c r="N39" s="35">
        <v>3605741824</v>
      </c>
      <c r="O39" s="31">
        <f>L39+N39</f>
        <v>9021498671</v>
      </c>
      <c r="P39" s="31">
        <f>L39/(1+E39)</f>
        <v>4826017507.5744066</v>
      </c>
      <c r="Q39" s="31">
        <f t="shared" si="27"/>
        <v>5415756846.999999</v>
      </c>
      <c r="R39" s="31">
        <f>+L39-Q39</f>
        <v>0</v>
      </c>
      <c r="S39" s="31">
        <f>N39/(1+E39)</f>
        <v>3213100894.6711812</v>
      </c>
      <c r="T39" s="31">
        <f t="shared" si="28"/>
        <v>3605741823.9999995</v>
      </c>
      <c r="U39" s="31">
        <f>N39-T39</f>
        <v>0</v>
      </c>
      <c r="V39" s="32">
        <f t="shared" si="29"/>
        <v>0</v>
      </c>
      <c r="X39" s="83"/>
      <c r="Y39" s="83"/>
      <c r="Z39" s="84"/>
      <c r="AA39" s="84"/>
    </row>
    <row r="40" spans="2:27" x14ac:dyDescent="0.25">
      <c r="B40" s="89" t="s">
        <v>51</v>
      </c>
      <c r="C40" s="145"/>
      <c r="D40" s="16"/>
      <c r="E40" s="17"/>
      <c r="F40" s="16"/>
      <c r="G40" s="17"/>
      <c r="H40" s="16"/>
      <c r="I40" s="17"/>
      <c r="J40" s="16"/>
      <c r="K40" s="35"/>
      <c r="L40" s="35"/>
      <c r="M40" s="35"/>
      <c r="N40" s="35"/>
      <c r="O40" s="33"/>
      <c r="P40" s="33"/>
      <c r="Q40" s="33"/>
      <c r="R40" s="33"/>
      <c r="S40" s="33"/>
      <c r="T40" s="33"/>
      <c r="U40" s="33"/>
      <c r="V40" s="34"/>
      <c r="X40" s="83"/>
      <c r="Y40" s="83"/>
      <c r="Z40" s="84"/>
      <c r="AA40" s="84"/>
    </row>
    <row r="41" spans="2:27" x14ac:dyDescent="0.25">
      <c r="B41" s="88" t="s">
        <v>52</v>
      </c>
      <c r="C41" s="145">
        <v>160</v>
      </c>
      <c r="D41" s="16">
        <v>7589000</v>
      </c>
      <c r="E41" s="23">
        <v>0.1222</v>
      </c>
      <c r="F41" s="16">
        <f t="shared" ref="F41" si="30">+ROUND((D41*E41)+D41,-3)</f>
        <v>8516000</v>
      </c>
      <c r="G41" s="23">
        <v>1.4999999999999999E-2</v>
      </c>
      <c r="H41" s="16">
        <f>+(F41*G41)+F41</f>
        <v>8643740</v>
      </c>
      <c r="I41" s="23">
        <v>0.02</v>
      </c>
      <c r="J41" s="16">
        <f>+(F41*I41)+F41</f>
        <v>8686320</v>
      </c>
      <c r="K41" s="35">
        <v>431</v>
      </c>
      <c r="L41" s="35">
        <v>3213386351</v>
      </c>
      <c r="M41" s="35">
        <v>407</v>
      </c>
      <c r="N41" s="35">
        <v>2961095471</v>
      </c>
      <c r="O41" s="31">
        <f>L41+N41</f>
        <v>6174481822</v>
      </c>
      <c r="P41" s="31">
        <f>L41/(1+E41)</f>
        <v>2863470282.4808412</v>
      </c>
      <c r="Q41" s="31">
        <f>(P41*$Q$9)+P41</f>
        <v>3213386351</v>
      </c>
      <c r="R41" s="31">
        <f>+L41-Q41</f>
        <v>0</v>
      </c>
      <c r="S41" s="31">
        <f>N41/(1+E41)</f>
        <v>2638652175.1915879</v>
      </c>
      <c r="T41" s="31">
        <f>(S41*$T$9)+S41</f>
        <v>2961095471</v>
      </c>
      <c r="U41" s="31">
        <f>N41-T41</f>
        <v>0</v>
      </c>
      <c r="V41" s="32">
        <f>R41+U41</f>
        <v>0</v>
      </c>
      <c r="X41" s="83"/>
      <c r="Y41" s="83"/>
      <c r="Z41" s="84"/>
      <c r="AA41" s="84"/>
    </row>
    <row r="42" spans="2:27" x14ac:dyDescent="0.25">
      <c r="B42" s="89" t="s">
        <v>53</v>
      </c>
      <c r="C42" s="145"/>
      <c r="D42" s="16"/>
      <c r="E42" s="17"/>
      <c r="F42" s="16"/>
      <c r="G42" s="17"/>
      <c r="H42" s="16"/>
      <c r="I42" s="17"/>
      <c r="J42" s="16"/>
      <c r="K42" s="35"/>
      <c r="L42" s="35"/>
      <c r="M42" s="35"/>
      <c r="N42" s="35"/>
      <c r="O42" s="33"/>
      <c r="P42" s="33"/>
      <c r="Q42" s="33"/>
      <c r="R42" s="33"/>
      <c r="S42" s="33"/>
      <c r="T42" s="33"/>
      <c r="U42" s="33"/>
      <c r="V42" s="34"/>
      <c r="X42" s="83"/>
      <c r="Y42" s="83"/>
      <c r="Z42" s="84"/>
      <c r="AA42" s="84"/>
    </row>
    <row r="43" spans="2:27" x14ac:dyDescent="0.25">
      <c r="B43" s="88" t="s">
        <v>54</v>
      </c>
      <c r="C43" s="145">
        <v>178</v>
      </c>
      <c r="D43" s="16">
        <v>12604000</v>
      </c>
      <c r="E43" s="23">
        <v>0.1222</v>
      </c>
      <c r="F43" s="16">
        <f t="shared" ref="F43:F45" si="31">+ROUND((D43*E43)+D43,-3)</f>
        <v>14144000</v>
      </c>
      <c r="G43" s="23">
        <v>1.4999999999999999E-2</v>
      </c>
      <c r="H43" s="16">
        <f>+(F43*G43)+F43</f>
        <v>14356160</v>
      </c>
      <c r="I43" s="23">
        <v>0.02</v>
      </c>
      <c r="J43" s="16">
        <f>+(F43*I43)+F43</f>
        <v>14426880</v>
      </c>
      <c r="K43" s="35">
        <v>422</v>
      </c>
      <c r="L43" s="35">
        <v>5841158183</v>
      </c>
      <c r="M43" s="35">
        <v>400</v>
      </c>
      <c r="N43" s="35">
        <v>5657596000</v>
      </c>
      <c r="O43" s="31">
        <f>L43+N43</f>
        <v>11498754183</v>
      </c>
      <c r="P43" s="31">
        <f>L43/(1+E43)</f>
        <v>5205095511.4952765</v>
      </c>
      <c r="Q43" s="31">
        <f t="shared" ref="Q43:Q45" si="32">(P43*$Q$9)+P43</f>
        <v>5841158182.999999</v>
      </c>
      <c r="R43" s="31">
        <f>+L43-Q43</f>
        <v>0</v>
      </c>
      <c r="S43" s="31">
        <f>N43/(1+E43)</f>
        <v>5041522010.3368378</v>
      </c>
      <c r="T43" s="31">
        <f t="shared" ref="T43:T45" si="33">(S43*$T$9)+S43</f>
        <v>5657595999.999999</v>
      </c>
      <c r="U43" s="31">
        <f>N43-T43</f>
        <v>0</v>
      </c>
      <c r="V43" s="32">
        <f t="shared" ref="V43:V45" si="34">R43+U43</f>
        <v>0</v>
      </c>
      <c r="X43" s="83"/>
      <c r="Y43" s="83"/>
      <c r="Z43" s="84"/>
      <c r="AA43" s="84"/>
    </row>
    <row r="44" spans="2:27" x14ac:dyDescent="0.25">
      <c r="B44" s="88" t="s">
        <v>55</v>
      </c>
      <c r="C44" s="145">
        <v>170</v>
      </c>
      <c r="D44" s="16">
        <v>12604000</v>
      </c>
      <c r="E44" s="23">
        <v>0.1222</v>
      </c>
      <c r="F44" s="16">
        <f t="shared" si="31"/>
        <v>14144000</v>
      </c>
      <c r="G44" s="23">
        <v>1.4999999999999999E-2</v>
      </c>
      <c r="H44" s="16">
        <f>+(F44*G44)+F44</f>
        <v>14356160</v>
      </c>
      <c r="I44" s="23">
        <v>0.02</v>
      </c>
      <c r="J44" s="16">
        <f>+(F44*I44)+F44</f>
        <v>14426880</v>
      </c>
      <c r="K44" s="35">
        <v>580</v>
      </c>
      <c r="L44" s="35">
        <v>6706323000</v>
      </c>
      <c r="M44" s="35">
        <v>570</v>
      </c>
      <c r="N44" s="35">
        <v>6574573000</v>
      </c>
      <c r="O44" s="31">
        <f>L44+N44</f>
        <v>13280896000</v>
      </c>
      <c r="P44" s="31">
        <f>L44/(1+E44)</f>
        <v>5976049723.7569056</v>
      </c>
      <c r="Q44" s="31">
        <f t="shared" si="32"/>
        <v>6706322999.999999</v>
      </c>
      <c r="R44" s="31">
        <f>+L44-Q44</f>
        <v>0</v>
      </c>
      <c r="S44" s="31">
        <f>N44/(1+E44)</f>
        <v>5858646408.8397789</v>
      </c>
      <c r="T44" s="31">
        <f t="shared" si="33"/>
        <v>6574573000</v>
      </c>
      <c r="U44" s="31">
        <f>N44-T44</f>
        <v>0</v>
      </c>
      <c r="V44" s="32">
        <f t="shared" si="34"/>
        <v>0</v>
      </c>
      <c r="X44" s="83"/>
      <c r="Y44" s="83"/>
      <c r="Z44" s="84"/>
      <c r="AA44" s="84"/>
    </row>
    <row r="45" spans="2:27" x14ac:dyDescent="0.25">
      <c r="B45" s="88" t="s">
        <v>56</v>
      </c>
      <c r="C45" s="145">
        <v>153</v>
      </c>
      <c r="D45" s="16">
        <v>12604000</v>
      </c>
      <c r="E45" s="23">
        <v>0.1222</v>
      </c>
      <c r="F45" s="16">
        <f t="shared" si="31"/>
        <v>14144000</v>
      </c>
      <c r="G45" s="23">
        <v>1.4999999999999999E-2</v>
      </c>
      <c r="H45" s="16">
        <f>+(F45*G45)+F45</f>
        <v>14356160</v>
      </c>
      <c r="I45" s="23">
        <v>0.02</v>
      </c>
      <c r="J45" s="16">
        <f>+(F45*I45)+F45</f>
        <v>14426880</v>
      </c>
      <c r="K45" s="35">
        <v>252</v>
      </c>
      <c r="L45" s="35">
        <v>3516875740</v>
      </c>
      <c r="M45" s="35">
        <v>257</v>
      </c>
      <c r="N45" s="35">
        <v>3674964425</v>
      </c>
      <c r="O45" s="31">
        <f>L45+N45</f>
        <v>7191840165</v>
      </c>
      <c r="P45" s="31">
        <f>L45/(1+E45)</f>
        <v>3133911726.96489</v>
      </c>
      <c r="Q45" s="31">
        <f t="shared" si="32"/>
        <v>3516875739.9999995</v>
      </c>
      <c r="R45" s="31">
        <f>+L45-Q45</f>
        <v>0</v>
      </c>
      <c r="S45" s="31">
        <f>N45/(1+E45)</f>
        <v>3274785621.9925146</v>
      </c>
      <c r="T45" s="31">
        <f t="shared" si="33"/>
        <v>3674964425</v>
      </c>
      <c r="U45" s="31">
        <f>N45-T45</f>
        <v>0</v>
      </c>
      <c r="V45" s="32">
        <f t="shared" si="34"/>
        <v>0</v>
      </c>
      <c r="X45" s="83"/>
      <c r="Y45" s="83"/>
      <c r="Z45" s="84"/>
      <c r="AA45" s="84"/>
    </row>
    <row r="46" spans="2:27" x14ac:dyDescent="0.25">
      <c r="B46" s="89" t="s">
        <v>57</v>
      </c>
      <c r="C46" s="145"/>
      <c r="D46" s="16"/>
      <c r="E46" s="17"/>
      <c r="F46" s="18"/>
      <c r="G46" s="17"/>
      <c r="H46" s="16"/>
      <c r="I46" s="17"/>
      <c r="J46" s="16"/>
      <c r="K46" s="35"/>
      <c r="L46" s="35"/>
      <c r="M46" s="35"/>
      <c r="N46" s="35"/>
      <c r="O46" s="33"/>
      <c r="P46" s="33"/>
      <c r="Q46" s="33"/>
      <c r="R46" s="33"/>
      <c r="S46" s="33"/>
      <c r="T46" s="33"/>
      <c r="U46" s="33"/>
      <c r="V46" s="34"/>
      <c r="X46" s="83"/>
      <c r="Y46" s="83"/>
      <c r="Z46" s="84"/>
      <c r="AA46" s="84"/>
    </row>
    <row r="47" spans="2:27" x14ac:dyDescent="0.25">
      <c r="B47" s="88" t="s">
        <v>58</v>
      </c>
      <c r="C47" s="145">
        <v>140</v>
      </c>
      <c r="D47" s="16">
        <v>9252000</v>
      </c>
      <c r="E47" s="23">
        <v>0.1222</v>
      </c>
      <c r="F47" s="16">
        <f t="shared" ref="F47:F50" si="35">+ROUND((D47*E47)+D47,-3)</f>
        <v>10383000</v>
      </c>
      <c r="G47" s="23">
        <v>1.4999999999999999E-2</v>
      </c>
      <c r="H47" s="16">
        <f>+(F47*G47)+F47</f>
        <v>10538745</v>
      </c>
      <c r="I47" s="23">
        <v>0.02</v>
      </c>
      <c r="J47" s="16">
        <f>+(F47*I47)+F47</f>
        <v>10590660</v>
      </c>
      <c r="K47" s="35">
        <v>100</v>
      </c>
      <c r="L47" s="35">
        <v>962121408</v>
      </c>
      <c r="M47" s="35">
        <v>99</v>
      </c>
      <c r="N47" s="35">
        <v>922024969</v>
      </c>
      <c r="O47" s="31">
        <f>L47+N47</f>
        <v>1884146377</v>
      </c>
      <c r="P47" s="31">
        <f>L47/(1+E47)</f>
        <v>857352885.40367126</v>
      </c>
      <c r="Q47" s="31">
        <f t="shared" ref="Q47:Q50" si="36">(P47*$Q$9)+P47</f>
        <v>962121407.99999988</v>
      </c>
      <c r="R47" s="31">
        <f>+L47-Q47</f>
        <v>0</v>
      </c>
      <c r="S47" s="31">
        <f>N47/(1+E47)</f>
        <v>821622677.77579749</v>
      </c>
      <c r="T47" s="31">
        <f t="shared" ref="T47:T50" si="37">(S47*$T$9)+S47</f>
        <v>922024969</v>
      </c>
      <c r="U47" s="31">
        <f>N47-T47</f>
        <v>0</v>
      </c>
      <c r="V47" s="32">
        <f t="shared" ref="V47:V50" si="38">R47+U47</f>
        <v>0</v>
      </c>
      <c r="X47" s="83"/>
      <c r="Y47" s="83"/>
      <c r="Z47" s="84"/>
      <c r="AA47" s="84"/>
    </row>
    <row r="48" spans="2:27" x14ac:dyDescent="0.25">
      <c r="B48" s="88" t="s">
        <v>59</v>
      </c>
      <c r="C48" s="145">
        <v>140</v>
      </c>
      <c r="D48" s="16">
        <v>9252000</v>
      </c>
      <c r="E48" s="23">
        <v>0.1222</v>
      </c>
      <c r="F48" s="16">
        <f t="shared" si="35"/>
        <v>10383000</v>
      </c>
      <c r="G48" s="23">
        <v>1.4999999999999999E-2</v>
      </c>
      <c r="H48" s="16">
        <f>+(F48*G48)+F48</f>
        <v>10538745</v>
      </c>
      <c r="I48" s="23">
        <v>0.02</v>
      </c>
      <c r="J48" s="16">
        <f>+(F48*I48)+F48</f>
        <v>10590660</v>
      </c>
      <c r="K48" s="35">
        <v>231</v>
      </c>
      <c r="L48" s="35">
        <v>1930490888</v>
      </c>
      <c r="M48" s="35">
        <v>226</v>
      </c>
      <c r="N48" s="35">
        <v>1867272294</v>
      </c>
      <c r="O48" s="31">
        <f>L48+N48</f>
        <v>3797763182</v>
      </c>
      <c r="P48" s="31">
        <f>L48/(1+E48)</f>
        <v>1720273469.9697022</v>
      </c>
      <c r="Q48" s="31">
        <f t="shared" si="36"/>
        <v>1930490887.9999998</v>
      </c>
      <c r="R48" s="31">
        <f>+L48-Q48</f>
        <v>0</v>
      </c>
      <c r="S48" s="31">
        <f>N48/(1+E48)</f>
        <v>1663938953.8406699</v>
      </c>
      <c r="T48" s="31">
        <f t="shared" si="37"/>
        <v>1867272293.9999998</v>
      </c>
      <c r="U48" s="31">
        <f>N48-T48</f>
        <v>0</v>
      </c>
      <c r="V48" s="32">
        <f t="shared" si="38"/>
        <v>0</v>
      </c>
      <c r="X48" s="83"/>
      <c r="Y48" s="83"/>
      <c r="Z48" s="84"/>
      <c r="AA48" s="84"/>
    </row>
    <row r="49" spans="2:27" x14ac:dyDescent="0.25">
      <c r="B49" s="88" t="s">
        <v>60</v>
      </c>
      <c r="C49" s="145">
        <v>150</v>
      </c>
      <c r="D49" s="16">
        <v>9252000</v>
      </c>
      <c r="E49" s="23">
        <v>0.1222</v>
      </c>
      <c r="F49" s="16">
        <f t="shared" si="35"/>
        <v>10383000</v>
      </c>
      <c r="G49" s="23">
        <v>1.4999999999999999E-2</v>
      </c>
      <c r="H49" s="16">
        <f>+(F49*G49)+F49</f>
        <v>10538745</v>
      </c>
      <c r="I49" s="23">
        <v>0.02</v>
      </c>
      <c r="J49" s="16">
        <f>+(F49*I49)+F49</f>
        <v>10590660</v>
      </c>
      <c r="K49" s="35">
        <v>130</v>
      </c>
      <c r="L49" s="35">
        <v>1259106402</v>
      </c>
      <c r="M49" s="35">
        <v>130</v>
      </c>
      <c r="N49" s="35">
        <v>1258508718</v>
      </c>
      <c r="O49" s="31">
        <f>L49+N49</f>
        <v>2517615120</v>
      </c>
      <c r="P49" s="31">
        <f>L49/(1+E49)</f>
        <v>1121998219.5687041</v>
      </c>
      <c r="Q49" s="31">
        <f t="shared" si="36"/>
        <v>1259106401.9999998</v>
      </c>
      <c r="R49" s="31">
        <f>+L49-Q49</f>
        <v>0</v>
      </c>
      <c r="S49" s="31">
        <f>N49/(1+E49)</f>
        <v>1121465619.3191943</v>
      </c>
      <c r="T49" s="31">
        <f t="shared" si="37"/>
        <v>1258508717.9999998</v>
      </c>
      <c r="U49" s="31">
        <f>N49-T49</f>
        <v>0</v>
      </c>
      <c r="V49" s="32">
        <f t="shared" si="38"/>
        <v>0</v>
      </c>
      <c r="X49" s="83"/>
      <c r="Y49" s="83"/>
      <c r="Z49" s="84"/>
      <c r="AA49" s="84"/>
    </row>
    <row r="50" spans="2:27" x14ac:dyDescent="0.25">
      <c r="B50" s="88" t="s">
        <v>61</v>
      </c>
      <c r="C50" s="145">
        <v>150</v>
      </c>
      <c r="D50" s="16">
        <v>9252000</v>
      </c>
      <c r="E50" s="23">
        <v>0.1222</v>
      </c>
      <c r="F50" s="16">
        <f t="shared" si="35"/>
        <v>10383000</v>
      </c>
      <c r="G50" s="23">
        <v>1.4999999999999999E-2</v>
      </c>
      <c r="H50" s="16">
        <f>+(F50*G50)+F50</f>
        <v>10538745</v>
      </c>
      <c r="I50" s="23">
        <v>0.02</v>
      </c>
      <c r="J50" s="16">
        <f>+(F50*I50)+F50</f>
        <v>10590660</v>
      </c>
      <c r="K50" s="35">
        <v>64</v>
      </c>
      <c r="L50" s="35">
        <v>662182254</v>
      </c>
      <c r="M50" s="35">
        <v>64</v>
      </c>
      <c r="N50" s="35">
        <v>666297548</v>
      </c>
      <c r="O50" s="31">
        <f>L50+N50</f>
        <v>1328479802</v>
      </c>
      <c r="P50" s="31">
        <f>L50/(1+E50)</f>
        <v>590075079.30850112</v>
      </c>
      <c r="Q50" s="31">
        <f t="shared" si="36"/>
        <v>662182254</v>
      </c>
      <c r="R50" s="31">
        <f>+L50-Q50</f>
        <v>0</v>
      </c>
      <c r="S50" s="31">
        <f>N50/(1+E50)</f>
        <v>593742245.58902156</v>
      </c>
      <c r="T50" s="31">
        <f t="shared" si="37"/>
        <v>666297548</v>
      </c>
      <c r="U50" s="31">
        <f>N50-T50</f>
        <v>0</v>
      </c>
      <c r="V50" s="32">
        <f t="shared" si="38"/>
        <v>0</v>
      </c>
      <c r="X50" s="83"/>
      <c r="Y50" s="83"/>
      <c r="Z50" s="84"/>
      <c r="AA50" s="84"/>
    </row>
    <row r="51" spans="2:27" x14ac:dyDescent="0.25">
      <c r="B51" s="89" t="s">
        <v>62</v>
      </c>
      <c r="C51" s="145"/>
      <c r="D51" s="16"/>
      <c r="E51" s="17"/>
      <c r="F51" s="16"/>
      <c r="G51" s="17"/>
      <c r="H51" s="16"/>
      <c r="I51" s="17"/>
      <c r="J51" s="16"/>
      <c r="K51" s="35"/>
      <c r="L51" s="35"/>
      <c r="M51" s="35"/>
      <c r="N51" s="35"/>
      <c r="O51" s="33"/>
      <c r="P51" s="4"/>
      <c r="Q51" s="33"/>
      <c r="R51" s="33"/>
      <c r="S51" s="33"/>
      <c r="T51" s="33"/>
      <c r="U51" s="33"/>
      <c r="V51" s="34"/>
      <c r="X51" s="83"/>
      <c r="Y51" s="83"/>
      <c r="Z51" s="84"/>
      <c r="AA51" s="84"/>
    </row>
    <row r="52" spans="2:27" x14ac:dyDescent="0.25">
      <c r="B52" s="88" t="s">
        <v>63</v>
      </c>
      <c r="C52" s="145">
        <v>186</v>
      </c>
      <c r="D52" s="16">
        <v>7095000</v>
      </c>
      <c r="E52" s="23">
        <v>0.1222</v>
      </c>
      <c r="F52" s="16">
        <f t="shared" ref="F52:F53" si="39">+ROUND((D52*E52)+D52,-3)</f>
        <v>7962000</v>
      </c>
      <c r="G52" s="23">
        <v>1.4999999999999999E-2</v>
      </c>
      <c r="H52" s="16">
        <f>+(F52*G52)+F52</f>
        <v>8081430</v>
      </c>
      <c r="I52" s="23">
        <v>0.02</v>
      </c>
      <c r="J52" s="16">
        <f>+(F52*I52)+F52</f>
        <v>8121240</v>
      </c>
      <c r="K52" s="35">
        <v>2</v>
      </c>
      <c r="L52" s="35">
        <v>7962000</v>
      </c>
      <c r="M52" s="35">
        <v>0</v>
      </c>
      <c r="N52" s="35">
        <v>0</v>
      </c>
      <c r="O52" s="31">
        <f>L52+N52</f>
        <v>7962000</v>
      </c>
      <c r="P52" s="31">
        <f>L52/(1+E52)</f>
        <v>7094991.9800392082</v>
      </c>
      <c r="Q52" s="31">
        <f t="shared" ref="Q52:Q53" si="40">(P52*$Q$9)+P52</f>
        <v>7961999.9999999991</v>
      </c>
      <c r="R52" s="31">
        <f>+L52-Q52</f>
        <v>0</v>
      </c>
      <c r="S52" s="31">
        <f>N52/(1+E52)</f>
        <v>0</v>
      </c>
      <c r="T52" s="31">
        <f t="shared" ref="T52:T53" si="41">(S52*$T$9)+S52</f>
        <v>0</v>
      </c>
      <c r="U52" s="31">
        <f>N52-T52</f>
        <v>0</v>
      </c>
      <c r="V52" s="32">
        <f t="shared" ref="V52:V53" si="42">R52+U52</f>
        <v>0</v>
      </c>
      <c r="X52" s="83"/>
      <c r="Y52" s="83"/>
      <c r="Z52" s="84"/>
      <c r="AA52" s="84"/>
    </row>
    <row r="53" spans="2:27" x14ac:dyDescent="0.25">
      <c r="B53" s="88" t="s">
        <v>64</v>
      </c>
      <c r="C53" s="145">
        <v>150</v>
      </c>
      <c r="D53" s="16">
        <v>7095000</v>
      </c>
      <c r="E53" s="23">
        <v>0.1222</v>
      </c>
      <c r="F53" s="16">
        <f t="shared" si="39"/>
        <v>7962000</v>
      </c>
      <c r="G53" s="23">
        <v>1.4999999999999999E-2</v>
      </c>
      <c r="H53" s="16">
        <f>+(F53*G53)+F53</f>
        <v>8081430</v>
      </c>
      <c r="I53" s="23">
        <v>0.02</v>
      </c>
      <c r="J53" s="16">
        <f>+(F53*I53)+F53</f>
        <v>8121240</v>
      </c>
      <c r="K53" s="35">
        <v>83</v>
      </c>
      <c r="L53" s="35">
        <v>740993600</v>
      </c>
      <c r="M53" s="35">
        <v>87</v>
      </c>
      <c r="N53" s="35">
        <v>764879600</v>
      </c>
      <c r="O53" s="31">
        <f>L53+N53</f>
        <v>1505873200</v>
      </c>
      <c r="P53" s="31">
        <f>L53/(1+E53)</f>
        <v>660304402.06736767</v>
      </c>
      <c r="Q53" s="31">
        <f t="shared" si="40"/>
        <v>740993600</v>
      </c>
      <c r="R53" s="31">
        <f>+L53-Q53</f>
        <v>0</v>
      </c>
      <c r="S53" s="31">
        <f>N53/(1+E53)</f>
        <v>681589378.00748527</v>
      </c>
      <c r="T53" s="31">
        <f t="shared" si="41"/>
        <v>764879600</v>
      </c>
      <c r="U53" s="31">
        <f>N53-T53</f>
        <v>0</v>
      </c>
      <c r="V53" s="32">
        <f t="shared" si="42"/>
        <v>0</v>
      </c>
      <c r="X53" s="83"/>
      <c r="Y53" s="83"/>
      <c r="Z53" s="84"/>
      <c r="AA53" s="84"/>
    </row>
    <row r="54" spans="2:27" x14ac:dyDescent="0.25">
      <c r="B54" s="89" t="s">
        <v>65</v>
      </c>
      <c r="C54" s="145"/>
      <c r="D54" s="16"/>
      <c r="E54" s="17"/>
      <c r="F54" s="16"/>
      <c r="G54" s="17"/>
      <c r="H54" s="16"/>
      <c r="I54" s="17"/>
      <c r="J54" s="16"/>
      <c r="K54" s="35"/>
      <c r="L54" s="35"/>
      <c r="M54" s="35"/>
      <c r="N54" s="35"/>
      <c r="O54" s="33"/>
      <c r="P54" s="4"/>
      <c r="Q54" s="33"/>
      <c r="R54" s="33"/>
      <c r="S54" s="33"/>
      <c r="T54" s="33"/>
      <c r="U54" s="33"/>
      <c r="V54" s="34"/>
      <c r="X54" s="83"/>
      <c r="Y54" s="83"/>
      <c r="Z54" s="84"/>
      <c r="AA54" s="84"/>
    </row>
    <row r="55" spans="2:27" x14ac:dyDescent="0.25">
      <c r="B55" s="88" t="s">
        <v>66</v>
      </c>
      <c r="C55" s="145">
        <v>136</v>
      </c>
      <c r="D55" s="16">
        <v>13565000</v>
      </c>
      <c r="E55" s="23">
        <v>0.1222</v>
      </c>
      <c r="F55" s="16">
        <f t="shared" ref="F55:F62" si="43">+ROUND((D55*E55)+D55,-3)</f>
        <v>15223000</v>
      </c>
      <c r="G55" s="23">
        <v>1.4999999999999999E-2</v>
      </c>
      <c r="H55" s="16">
        <f t="shared" ref="H55:H62" si="44">+(F55*G55)+F55</f>
        <v>15451345</v>
      </c>
      <c r="I55" s="23">
        <v>0.02</v>
      </c>
      <c r="J55" s="16">
        <f t="shared" ref="J55:J62" si="45">+(F55*I55)+F55</f>
        <v>15527460</v>
      </c>
      <c r="K55" s="35">
        <v>154</v>
      </c>
      <c r="L55" s="35">
        <v>2045380231</v>
      </c>
      <c r="M55" s="35">
        <v>180</v>
      </c>
      <c r="N55" s="35">
        <v>2450597980</v>
      </c>
      <c r="O55" s="31">
        <f t="shared" ref="O55:O62" si="46">L55+N55</f>
        <v>4495978211</v>
      </c>
      <c r="P55" s="31">
        <f t="shared" ref="P55:P62" si="47">L55/(1+E55)</f>
        <v>1822652139.5473177</v>
      </c>
      <c r="Q55" s="31">
        <f t="shared" ref="Q55:Q62" si="48">(P55*$Q$9)+P55</f>
        <v>2045380231</v>
      </c>
      <c r="R55" s="31">
        <f t="shared" ref="R55:R62" si="49">+L55-Q55</f>
        <v>0</v>
      </c>
      <c r="S55" s="31">
        <f t="shared" ref="S55:S62" si="50">N55/(1+E55)</f>
        <v>2183744412.7606487</v>
      </c>
      <c r="T55" s="31">
        <f t="shared" ref="T55:T62" si="51">(S55*$T$9)+S55</f>
        <v>2450597980</v>
      </c>
      <c r="U55" s="31">
        <f t="shared" ref="U55:U62" si="52">N55-T55</f>
        <v>0</v>
      </c>
      <c r="V55" s="32">
        <f t="shared" ref="V55:V62" si="53">R55+U55</f>
        <v>0</v>
      </c>
      <c r="X55" s="83"/>
      <c r="Y55" s="83"/>
      <c r="Z55" s="84"/>
      <c r="AA55" s="84"/>
    </row>
    <row r="56" spans="2:27" x14ac:dyDescent="0.25">
      <c r="B56" s="88" t="s">
        <v>67</v>
      </c>
      <c r="C56" s="145">
        <v>137</v>
      </c>
      <c r="D56" s="16">
        <v>13565000</v>
      </c>
      <c r="E56" s="23">
        <v>0.1222</v>
      </c>
      <c r="F56" s="16">
        <f t="shared" si="43"/>
        <v>15223000</v>
      </c>
      <c r="G56" s="23">
        <v>1.4999999999999999E-2</v>
      </c>
      <c r="H56" s="16">
        <f t="shared" si="44"/>
        <v>15451345</v>
      </c>
      <c r="I56" s="23">
        <v>0.02</v>
      </c>
      <c r="J56" s="16">
        <f t="shared" si="45"/>
        <v>15527460</v>
      </c>
      <c r="K56" s="35">
        <v>137</v>
      </c>
      <c r="L56" s="35">
        <v>1831190008</v>
      </c>
      <c r="M56" s="35">
        <v>163</v>
      </c>
      <c r="N56" s="35">
        <v>2364038134</v>
      </c>
      <c r="O56" s="31">
        <f t="shared" si="46"/>
        <v>4195228142</v>
      </c>
      <c r="P56" s="31">
        <f t="shared" si="47"/>
        <v>1631785785.0650506</v>
      </c>
      <c r="Q56" s="31">
        <f t="shared" si="48"/>
        <v>1831190007.9999998</v>
      </c>
      <c r="R56" s="31">
        <f t="shared" si="49"/>
        <v>0</v>
      </c>
      <c r="S56" s="31">
        <f t="shared" si="50"/>
        <v>2106610349.3138475</v>
      </c>
      <c r="T56" s="31">
        <f t="shared" si="51"/>
        <v>2364038133.9999995</v>
      </c>
      <c r="U56" s="31">
        <f t="shared" si="52"/>
        <v>0</v>
      </c>
      <c r="V56" s="32">
        <f t="shared" si="53"/>
        <v>0</v>
      </c>
      <c r="X56" s="83"/>
      <c r="Y56" s="83"/>
      <c r="Z56" s="84"/>
      <c r="AA56" s="84"/>
    </row>
    <row r="57" spans="2:27" x14ac:dyDescent="0.25">
      <c r="B57" s="88" t="s">
        <v>68</v>
      </c>
      <c r="C57" s="145">
        <v>136</v>
      </c>
      <c r="D57" s="16">
        <v>13565000</v>
      </c>
      <c r="E57" s="23">
        <v>0.1222</v>
      </c>
      <c r="F57" s="16">
        <f t="shared" si="43"/>
        <v>15223000</v>
      </c>
      <c r="G57" s="23">
        <v>1.4999999999999999E-2</v>
      </c>
      <c r="H57" s="16">
        <f t="shared" si="44"/>
        <v>15451345</v>
      </c>
      <c r="I57" s="23">
        <v>0.02</v>
      </c>
      <c r="J57" s="16">
        <f t="shared" si="45"/>
        <v>15527460</v>
      </c>
      <c r="K57" s="35">
        <v>207</v>
      </c>
      <c r="L57" s="35">
        <v>2670620968</v>
      </c>
      <c r="M57" s="35">
        <v>241</v>
      </c>
      <c r="N57" s="35">
        <v>3119180811</v>
      </c>
      <c r="O57" s="31">
        <f t="shared" si="46"/>
        <v>5789801779</v>
      </c>
      <c r="P57" s="31">
        <f t="shared" si="47"/>
        <v>2379808383.5323472</v>
      </c>
      <c r="Q57" s="31">
        <f t="shared" si="48"/>
        <v>2670620968</v>
      </c>
      <c r="R57" s="31">
        <f t="shared" si="49"/>
        <v>0</v>
      </c>
      <c r="S57" s="31">
        <f t="shared" si="50"/>
        <v>2779523089.4671178</v>
      </c>
      <c r="T57" s="31">
        <f t="shared" si="51"/>
        <v>3119180810.9999995</v>
      </c>
      <c r="U57" s="31">
        <f t="shared" si="52"/>
        <v>0</v>
      </c>
      <c r="V57" s="32">
        <f t="shared" si="53"/>
        <v>0</v>
      </c>
      <c r="X57" s="83"/>
      <c r="Y57" s="83"/>
      <c r="Z57" s="84"/>
      <c r="AA57" s="84"/>
    </row>
    <row r="58" spans="2:27" x14ac:dyDescent="0.25">
      <c r="B58" s="88" t="s">
        <v>69</v>
      </c>
      <c r="C58" s="145">
        <v>138</v>
      </c>
      <c r="D58" s="16">
        <v>13565000</v>
      </c>
      <c r="E58" s="23">
        <v>0.1222</v>
      </c>
      <c r="F58" s="16">
        <f t="shared" si="43"/>
        <v>15223000</v>
      </c>
      <c r="G58" s="23">
        <v>1.4999999999999999E-2</v>
      </c>
      <c r="H58" s="16">
        <f t="shared" si="44"/>
        <v>15451345</v>
      </c>
      <c r="I58" s="23">
        <v>0.02</v>
      </c>
      <c r="J58" s="16">
        <f t="shared" si="45"/>
        <v>15527460</v>
      </c>
      <c r="K58" s="35">
        <v>24</v>
      </c>
      <c r="L58" s="35">
        <v>344727916</v>
      </c>
      <c r="M58" s="35">
        <v>26</v>
      </c>
      <c r="N58" s="35">
        <v>365332718</v>
      </c>
      <c r="O58" s="31">
        <f t="shared" si="46"/>
        <v>710060634</v>
      </c>
      <c r="P58" s="31">
        <f t="shared" si="47"/>
        <v>307189374.44305825</v>
      </c>
      <c r="Q58" s="31">
        <f t="shared" si="48"/>
        <v>344727916</v>
      </c>
      <c r="R58" s="31">
        <f t="shared" si="49"/>
        <v>0</v>
      </c>
      <c r="S58" s="31">
        <f t="shared" si="50"/>
        <v>325550452.68223131</v>
      </c>
      <c r="T58" s="31">
        <f t="shared" si="51"/>
        <v>365332718</v>
      </c>
      <c r="U58" s="31">
        <f t="shared" si="52"/>
        <v>0</v>
      </c>
      <c r="V58" s="32">
        <f t="shared" si="53"/>
        <v>0</v>
      </c>
      <c r="X58" s="83"/>
      <c r="Y58" s="83"/>
      <c r="Z58" s="84"/>
      <c r="AA58" s="84"/>
    </row>
    <row r="59" spans="2:27" x14ac:dyDescent="0.25">
      <c r="B59" s="88" t="s">
        <v>70</v>
      </c>
      <c r="C59" s="145">
        <v>162</v>
      </c>
      <c r="D59" s="16">
        <v>13565000</v>
      </c>
      <c r="E59" s="23">
        <v>0.1222</v>
      </c>
      <c r="F59" s="16">
        <f t="shared" si="43"/>
        <v>15223000</v>
      </c>
      <c r="G59" s="23">
        <v>1.4999999999999999E-2</v>
      </c>
      <c r="H59" s="16">
        <f t="shared" si="44"/>
        <v>15451345</v>
      </c>
      <c r="I59" s="23">
        <v>0.02</v>
      </c>
      <c r="J59" s="16">
        <f t="shared" si="45"/>
        <v>15527460</v>
      </c>
      <c r="K59" s="35">
        <v>485</v>
      </c>
      <c r="L59" s="35">
        <v>6497887545</v>
      </c>
      <c r="M59" s="35">
        <v>465</v>
      </c>
      <c r="N59" s="35">
        <v>6156906313</v>
      </c>
      <c r="O59" s="31">
        <f t="shared" si="46"/>
        <v>12654793858</v>
      </c>
      <c r="P59" s="31">
        <f t="shared" si="47"/>
        <v>5790311481.910532</v>
      </c>
      <c r="Q59" s="31">
        <f t="shared" si="48"/>
        <v>6497887544.999999</v>
      </c>
      <c r="R59" s="31">
        <f t="shared" si="49"/>
        <v>0</v>
      </c>
      <c r="S59" s="31">
        <f t="shared" si="50"/>
        <v>5486460802.8871851</v>
      </c>
      <c r="T59" s="31">
        <f t="shared" si="51"/>
        <v>6156906312.999999</v>
      </c>
      <c r="U59" s="31">
        <f t="shared" si="52"/>
        <v>0</v>
      </c>
      <c r="V59" s="32">
        <f t="shared" si="53"/>
        <v>0</v>
      </c>
      <c r="X59" s="83"/>
      <c r="Y59" s="83"/>
      <c r="Z59" s="84"/>
      <c r="AA59" s="84"/>
    </row>
    <row r="60" spans="2:27" x14ac:dyDescent="0.25">
      <c r="B60" s="88" t="s">
        <v>71</v>
      </c>
      <c r="C60" s="145">
        <v>174</v>
      </c>
      <c r="D60" s="16">
        <v>13565000</v>
      </c>
      <c r="E60" s="23">
        <v>0.1222</v>
      </c>
      <c r="F60" s="16">
        <f t="shared" si="43"/>
        <v>15223000</v>
      </c>
      <c r="G60" s="23">
        <v>1.4999999999999999E-2</v>
      </c>
      <c r="H60" s="16">
        <f t="shared" si="44"/>
        <v>15451345</v>
      </c>
      <c r="I60" s="23">
        <v>0.02</v>
      </c>
      <c r="J60" s="16">
        <f t="shared" si="45"/>
        <v>15527460</v>
      </c>
      <c r="K60" s="35">
        <v>238</v>
      </c>
      <c r="L60" s="35">
        <v>2883016529</v>
      </c>
      <c r="M60" s="35">
        <v>201</v>
      </c>
      <c r="N60" s="35">
        <v>2292173807</v>
      </c>
      <c r="O60" s="31">
        <f t="shared" si="46"/>
        <v>5175190336</v>
      </c>
      <c r="P60" s="31">
        <f t="shared" si="47"/>
        <v>2569075502.5842094</v>
      </c>
      <c r="Q60" s="31">
        <f t="shared" si="48"/>
        <v>2883016529</v>
      </c>
      <c r="R60" s="31">
        <f t="shared" si="49"/>
        <v>0</v>
      </c>
      <c r="S60" s="31">
        <f t="shared" si="50"/>
        <v>2042571562.1101406</v>
      </c>
      <c r="T60" s="31">
        <f t="shared" si="51"/>
        <v>2292173806.9999995</v>
      </c>
      <c r="U60" s="31">
        <f t="shared" si="52"/>
        <v>0</v>
      </c>
      <c r="V60" s="32">
        <f t="shared" si="53"/>
        <v>0</v>
      </c>
      <c r="X60" s="83"/>
      <c r="Y60" s="83"/>
      <c r="Z60" s="84"/>
      <c r="AA60" s="84"/>
    </row>
    <row r="61" spans="2:27" x14ac:dyDescent="0.25">
      <c r="B61" s="88" t="s">
        <v>72</v>
      </c>
      <c r="C61" s="145">
        <v>164</v>
      </c>
      <c r="D61" s="16">
        <v>13565000</v>
      </c>
      <c r="E61" s="23">
        <v>0.1222</v>
      </c>
      <c r="F61" s="16">
        <f t="shared" si="43"/>
        <v>15223000</v>
      </c>
      <c r="G61" s="23">
        <v>1.4999999999999999E-2</v>
      </c>
      <c r="H61" s="16">
        <f t="shared" si="44"/>
        <v>15451345</v>
      </c>
      <c r="I61" s="23">
        <v>0.02</v>
      </c>
      <c r="J61" s="16">
        <f t="shared" si="45"/>
        <v>15527460</v>
      </c>
      <c r="K61" s="35">
        <v>852</v>
      </c>
      <c r="L61" s="35">
        <v>9210805868.2000008</v>
      </c>
      <c r="M61" s="35">
        <v>784</v>
      </c>
      <c r="N61" s="35">
        <v>7994871627</v>
      </c>
      <c r="O61" s="31">
        <f t="shared" si="46"/>
        <v>17205677495.200001</v>
      </c>
      <c r="P61" s="31">
        <f t="shared" si="47"/>
        <v>8207811324.3628588</v>
      </c>
      <c r="Q61" s="31">
        <f t="shared" si="48"/>
        <v>9210805868.2000008</v>
      </c>
      <c r="R61" s="31">
        <f t="shared" si="49"/>
        <v>0</v>
      </c>
      <c r="S61" s="31">
        <f t="shared" si="50"/>
        <v>7124284108.8932447</v>
      </c>
      <c r="T61" s="31">
        <f t="shared" si="51"/>
        <v>7994871626.999999</v>
      </c>
      <c r="U61" s="31">
        <f t="shared" si="52"/>
        <v>0</v>
      </c>
      <c r="V61" s="32">
        <f t="shared" si="53"/>
        <v>0</v>
      </c>
      <c r="X61" s="83"/>
      <c r="Y61" s="83"/>
      <c r="Z61" s="84"/>
      <c r="AA61" s="84"/>
    </row>
    <row r="62" spans="2:27" x14ac:dyDescent="0.25">
      <c r="B62" s="88" t="s">
        <v>73</v>
      </c>
      <c r="C62" s="145">
        <v>165</v>
      </c>
      <c r="D62" s="16">
        <v>13565000</v>
      </c>
      <c r="E62" s="23">
        <v>0.1222</v>
      </c>
      <c r="F62" s="16">
        <f t="shared" si="43"/>
        <v>15223000</v>
      </c>
      <c r="G62" s="23">
        <v>1.4999999999999999E-2</v>
      </c>
      <c r="H62" s="16">
        <f t="shared" si="44"/>
        <v>15451345</v>
      </c>
      <c r="I62" s="23">
        <v>0.02</v>
      </c>
      <c r="J62" s="16">
        <f t="shared" si="45"/>
        <v>15527460</v>
      </c>
      <c r="K62" s="35">
        <v>688</v>
      </c>
      <c r="L62" s="35">
        <v>9001031635</v>
      </c>
      <c r="M62" s="35">
        <v>690</v>
      </c>
      <c r="N62" s="35">
        <v>9687721093</v>
      </c>
      <c r="O62" s="31">
        <f t="shared" si="46"/>
        <v>18688752728</v>
      </c>
      <c r="P62" s="31">
        <f t="shared" si="47"/>
        <v>8020880088.2195683</v>
      </c>
      <c r="Q62" s="31">
        <f t="shared" si="48"/>
        <v>9001031635</v>
      </c>
      <c r="R62" s="31">
        <f t="shared" si="49"/>
        <v>0</v>
      </c>
      <c r="S62" s="31">
        <f t="shared" si="50"/>
        <v>8632793702.5485649</v>
      </c>
      <c r="T62" s="31">
        <f t="shared" si="51"/>
        <v>9687721093</v>
      </c>
      <c r="U62" s="31">
        <f t="shared" si="52"/>
        <v>0</v>
      </c>
      <c r="V62" s="32">
        <f t="shared" si="53"/>
        <v>0</v>
      </c>
      <c r="X62" s="83"/>
      <c r="Y62" s="83"/>
      <c r="Z62" s="84"/>
      <c r="AA62" s="84"/>
    </row>
    <row r="63" spans="2:27" x14ac:dyDescent="0.25">
      <c r="B63" s="89" t="s">
        <v>74</v>
      </c>
      <c r="C63" s="145"/>
      <c r="D63" s="16"/>
      <c r="E63" s="17"/>
      <c r="F63" s="16"/>
      <c r="G63" s="17"/>
      <c r="H63" s="16"/>
      <c r="I63" s="17"/>
      <c r="J63" s="16"/>
      <c r="K63" s="35"/>
      <c r="L63" s="35"/>
      <c r="M63" s="35"/>
      <c r="N63" s="35"/>
      <c r="O63" s="33"/>
      <c r="P63" s="4"/>
      <c r="Q63" s="33"/>
      <c r="R63" s="33"/>
      <c r="S63" s="33"/>
      <c r="T63" s="33"/>
      <c r="U63" s="33"/>
      <c r="V63" s="34"/>
      <c r="X63" s="83"/>
      <c r="Y63" s="83"/>
      <c r="Z63" s="84"/>
      <c r="AA63" s="84"/>
    </row>
    <row r="64" spans="2:27" x14ac:dyDescent="0.25">
      <c r="B64" s="88" t="s">
        <v>75</v>
      </c>
      <c r="C64" s="145">
        <v>300</v>
      </c>
      <c r="D64" s="16">
        <v>26322000</v>
      </c>
      <c r="E64" s="23">
        <v>0.1222</v>
      </c>
      <c r="F64" s="16">
        <f t="shared" ref="F64:F66" si="54">+ROUND((D64*E64)+D64,-3)</f>
        <v>29539000</v>
      </c>
      <c r="G64" s="23">
        <v>1.4999999999999999E-2</v>
      </c>
      <c r="H64" s="16">
        <f>+(F64*G64)+F64</f>
        <v>29982085</v>
      </c>
      <c r="I64" s="17"/>
      <c r="J64" s="16"/>
      <c r="K64" s="35">
        <v>100</v>
      </c>
      <c r="L64" s="35">
        <v>2953900000</v>
      </c>
      <c r="M64" s="35">
        <v>200</v>
      </c>
      <c r="N64" s="35">
        <v>5907800000</v>
      </c>
      <c r="O64" s="31">
        <f>L64+N64</f>
        <v>8861700000</v>
      </c>
      <c r="P64" s="31">
        <f>L64/(1+E64)</f>
        <v>2632240242.3810372</v>
      </c>
      <c r="Q64" s="31">
        <f t="shared" ref="Q64:Q66" si="55">(P64*$Q$9)+P64</f>
        <v>2953900000</v>
      </c>
      <c r="R64" s="31">
        <f>+L64-Q64</f>
        <v>0</v>
      </c>
      <c r="S64" s="31">
        <f>N64/(1+E64)</f>
        <v>5264480484.7620745</v>
      </c>
      <c r="T64" s="31">
        <f t="shared" ref="T64:T66" si="56">(S64*$T$9)+S64</f>
        <v>5907800000</v>
      </c>
      <c r="U64" s="31">
        <f>N64-T64</f>
        <v>0</v>
      </c>
      <c r="V64" s="32">
        <f t="shared" ref="V64:V66" si="57">R64+U64</f>
        <v>0</v>
      </c>
      <c r="X64" s="83"/>
      <c r="Y64" s="83"/>
      <c r="Z64" s="84"/>
      <c r="AA64" s="84"/>
    </row>
    <row r="65" spans="2:27" x14ac:dyDescent="0.25">
      <c r="B65" s="88" t="s">
        <v>76</v>
      </c>
      <c r="C65" s="145">
        <v>300</v>
      </c>
      <c r="D65" s="16">
        <v>25235000</v>
      </c>
      <c r="E65" s="23">
        <v>0.1222</v>
      </c>
      <c r="F65" s="16">
        <f t="shared" si="54"/>
        <v>28319000</v>
      </c>
      <c r="G65" s="23">
        <v>1.4999999999999999E-2</v>
      </c>
      <c r="H65" s="16">
        <f>+(F65*G65)+F65</f>
        <v>28743785</v>
      </c>
      <c r="I65" s="23"/>
      <c r="J65" s="16"/>
      <c r="K65" s="35">
        <v>937</v>
      </c>
      <c r="L65" s="35">
        <v>23675025624</v>
      </c>
      <c r="M65" s="35">
        <v>855</v>
      </c>
      <c r="N65" s="35">
        <v>21484343140</v>
      </c>
      <c r="O65" s="31">
        <f>L65+N65</f>
        <v>45159368764</v>
      </c>
      <c r="P65" s="31">
        <f>L65/(1+E65)</f>
        <v>21096975248.618782</v>
      </c>
      <c r="Q65" s="31">
        <f t="shared" si="55"/>
        <v>23675025623.999996</v>
      </c>
      <c r="R65" s="31">
        <f>+L65-Q65</f>
        <v>0</v>
      </c>
      <c r="S65" s="31">
        <f>N65/(1+E65)</f>
        <v>19144843289.966137</v>
      </c>
      <c r="T65" s="31">
        <f t="shared" si="56"/>
        <v>21484343140</v>
      </c>
      <c r="U65" s="31">
        <f>N65-T65</f>
        <v>0</v>
      </c>
      <c r="V65" s="32">
        <f t="shared" si="57"/>
        <v>0</v>
      </c>
      <c r="X65" s="83"/>
      <c r="Y65" s="83"/>
      <c r="Z65" s="84"/>
      <c r="AA65" s="84"/>
    </row>
    <row r="66" spans="2:27" x14ac:dyDescent="0.25">
      <c r="B66" s="88" t="s">
        <v>77</v>
      </c>
      <c r="C66" s="145">
        <v>300</v>
      </c>
      <c r="D66" s="16">
        <v>23870000</v>
      </c>
      <c r="E66" s="23">
        <v>0.1222</v>
      </c>
      <c r="F66" s="16">
        <f t="shared" si="54"/>
        <v>26787000</v>
      </c>
      <c r="G66" s="23">
        <v>1.4999999999999999E-2</v>
      </c>
      <c r="H66" s="16">
        <f>+(F66*G66)+F66</f>
        <v>27188805</v>
      </c>
      <c r="I66" s="23"/>
      <c r="J66" s="16"/>
      <c r="K66" s="35">
        <v>0</v>
      </c>
      <c r="L66" s="35">
        <v>0</v>
      </c>
      <c r="M66" s="35">
        <v>0</v>
      </c>
      <c r="N66" s="35">
        <v>0</v>
      </c>
      <c r="O66" s="31">
        <f>L66+N66</f>
        <v>0</v>
      </c>
      <c r="P66" s="31">
        <f>L66/(1+E66)</f>
        <v>0</v>
      </c>
      <c r="Q66" s="31">
        <f t="shared" si="55"/>
        <v>0</v>
      </c>
      <c r="R66" s="31">
        <f>+L66-Q66</f>
        <v>0</v>
      </c>
      <c r="S66" s="31">
        <f>N66/(1+E66)</f>
        <v>0</v>
      </c>
      <c r="T66" s="31">
        <f t="shared" si="56"/>
        <v>0</v>
      </c>
      <c r="U66" s="31">
        <f>N66-T66</f>
        <v>0</v>
      </c>
      <c r="V66" s="32">
        <f t="shared" si="57"/>
        <v>0</v>
      </c>
      <c r="X66" s="83"/>
      <c r="Y66" s="83"/>
      <c r="Z66" s="84"/>
      <c r="AA66" s="84"/>
    </row>
    <row r="67" spans="2:27" x14ac:dyDescent="0.25">
      <c r="B67" s="89" t="s">
        <v>78</v>
      </c>
      <c r="C67" s="145"/>
      <c r="D67" s="16"/>
      <c r="E67" s="17"/>
      <c r="F67" s="16"/>
      <c r="G67" s="17"/>
      <c r="H67" s="16"/>
      <c r="I67" s="17"/>
      <c r="J67" s="16"/>
      <c r="K67" s="35"/>
      <c r="L67" s="35"/>
      <c r="M67" s="35"/>
      <c r="N67" s="35"/>
      <c r="O67" s="33"/>
      <c r="P67" s="4"/>
      <c r="Q67" s="33"/>
      <c r="R67" s="33"/>
      <c r="S67" s="33"/>
      <c r="T67" s="33"/>
      <c r="U67" s="33"/>
      <c r="V67" s="34"/>
      <c r="X67" s="83"/>
      <c r="Y67" s="83"/>
      <c r="Z67" s="84"/>
      <c r="AA67" s="84"/>
    </row>
    <row r="68" spans="2:27" x14ac:dyDescent="0.25">
      <c r="B68" s="88" t="s">
        <v>79</v>
      </c>
      <c r="C68" s="145">
        <v>164</v>
      </c>
      <c r="D68" s="16">
        <v>12130000</v>
      </c>
      <c r="E68" s="23">
        <v>0.1222</v>
      </c>
      <c r="F68" s="16">
        <f t="shared" ref="F68" si="58">+ROUND((D68*E68)+D68,-3)</f>
        <v>13612000</v>
      </c>
      <c r="G68" s="23">
        <v>1.4999999999999999E-2</v>
      </c>
      <c r="H68" s="16">
        <f>+(F68*G68)+F68</f>
        <v>13816180</v>
      </c>
      <c r="I68" s="23">
        <v>0.02</v>
      </c>
      <c r="J68" s="16">
        <f>+(F68*I68)+F68</f>
        <v>13884240</v>
      </c>
      <c r="K68" s="35">
        <v>803.5</v>
      </c>
      <c r="L68" s="35">
        <v>11054684490</v>
      </c>
      <c r="M68" s="35">
        <v>812.5</v>
      </c>
      <c r="N68" s="35">
        <v>11180836820</v>
      </c>
      <c r="O68" s="31">
        <f>L68+N68</f>
        <v>22235521310</v>
      </c>
      <c r="P68" s="31">
        <f>L68/(1+E68)</f>
        <v>9850904018.8914623</v>
      </c>
      <c r="Q68" s="31">
        <f>(P68*$Q$9)+P68</f>
        <v>11054684490</v>
      </c>
      <c r="R68" s="31">
        <f>+L68-Q68</f>
        <v>0</v>
      </c>
      <c r="S68" s="31">
        <f>N68/(1+E68)</f>
        <v>9963319212.2616291</v>
      </c>
      <c r="T68" s="31">
        <f>(S68*$T$9)+S68</f>
        <v>11180836820</v>
      </c>
      <c r="U68" s="31">
        <f>N68-T68</f>
        <v>0</v>
      </c>
      <c r="V68" s="32">
        <f>R68+U68</f>
        <v>0</v>
      </c>
      <c r="X68" s="83"/>
      <c r="Y68" s="83"/>
      <c r="Z68" s="84"/>
      <c r="AA68" s="84"/>
    </row>
    <row r="69" spans="2:27" x14ac:dyDescent="0.25">
      <c r="B69" s="89" t="s">
        <v>80</v>
      </c>
      <c r="C69" s="145"/>
      <c r="D69" s="16"/>
      <c r="E69" s="17"/>
      <c r="F69" s="16"/>
      <c r="G69" s="17"/>
      <c r="H69" s="16"/>
      <c r="I69" s="17"/>
      <c r="J69" s="16"/>
      <c r="K69" s="35"/>
      <c r="L69" s="35"/>
      <c r="M69" s="35"/>
      <c r="N69" s="35"/>
      <c r="O69" s="33"/>
      <c r="P69" s="4"/>
      <c r="Q69" s="33"/>
      <c r="R69" s="33"/>
      <c r="S69" s="33"/>
      <c r="T69" s="33"/>
      <c r="U69" s="33"/>
      <c r="V69" s="34"/>
      <c r="X69" s="83"/>
      <c r="Y69" s="83"/>
      <c r="Z69" s="84"/>
      <c r="AA69" s="84"/>
    </row>
    <row r="70" spans="2:27" x14ac:dyDescent="0.25">
      <c r="B70" s="88" t="s">
        <v>81</v>
      </c>
      <c r="C70" s="145">
        <v>170</v>
      </c>
      <c r="D70" s="16">
        <v>13289000</v>
      </c>
      <c r="E70" s="23">
        <v>0.1222</v>
      </c>
      <c r="F70" s="16">
        <f t="shared" ref="F70" si="59">+ROUND((D70*E70)+D70,-3)</f>
        <v>14913000</v>
      </c>
      <c r="G70" s="23">
        <v>1.4999999999999999E-2</v>
      </c>
      <c r="H70" s="16">
        <f>+(F70*G70)+F70</f>
        <v>15136695</v>
      </c>
      <c r="I70" s="23"/>
      <c r="J70" s="16"/>
      <c r="K70" s="35">
        <v>297.8</v>
      </c>
      <c r="L70" s="35">
        <v>4146762847</v>
      </c>
      <c r="M70" s="35">
        <v>298.60000000000002</v>
      </c>
      <c r="N70" s="35">
        <v>4177730247</v>
      </c>
      <c r="O70" s="31">
        <f>L70+N70</f>
        <v>8324493094</v>
      </c>
      <c r="P70" s="31">
        <f>L70/(1+E70)</f>
        <v>3695208382.6412401</v>
      </c>
      <c r="Q70" s="31">
        <f>(P70*$Q$9)+P70</f>
        <v>4146762846.9999995</v>
      </c>
      <c r="R70" s="31">
        <f>+L70-Q70</f>
        <v>0</v>
      </c>
      <c r="S70" s="31">
        <f>N70/(1+E70)</f>
        <v>3722803641.9533057</v>
      </c>
      <c r="T70" s="31">
        <f>(S70*$T$9)+S70</f>
        <v>4177730246.9999995</v>
      </c>
      <c r="U70" s="31">
        <f>N70-T70</f>
        <v>0</v>
      </c>
      <c r="V70" s="32">
        <f>R70+U70</f>
        <v>0</v>
      </c>
      <c r="X70" s="83"/>
      <c r="Y70" s="83"/>
      <c r="Z70" s="84"/>
      <c r="AA70" s="84"/>
    </row>
    <row r="71" spans="2:27" x14ac:dyDescent="0.25">
      <c r="B71" s="89" t="s">
        <v>82</v>
      </c>
      <c r="C71" s="145"/>
      <c r="D71" s="16"/>
      <c r="E71" s="17"/>
      <c r="F71" s="16"/>
      <c r="G71" s="17"/>
      <c r="H71" s="16"/>
      <c r="I71" s="17"/>
      <c r="J71" s="16"/>
      <c r="K71" s="35"/>
      <c r="L71" s="35"/>
      <c r="M71" s="35"/>
      <c r="N71" s="35"/>
      <c r="O71" s="33"/>
      <c r="P71" s="4"/>
      <c r="Q71" s="33"/>
      <c r="R71" s="33"/>
      <c r="S71" s="33"/>
      <c r="T71" s="33"/>
      <c r="U71" s="33"/>
      <c r="V71" s="34"/>
      <c r="X71" s="83"/>
      <c r="Y71" s="83"/>
      <c r="Z71" s="84"/>
      <c r="AA71" s="84"/>
    </row>
    <row r="72" spans="2:27" x14ac:dyDescent="0.25">
      <c r="B72" s="88" t="s">
        <v>83</v>
      </c>
      <c r="C72" s="145">
        <v>165</v>
      </c>
      <c r="D72" s="16">
        <v>12162000</v>
      </c>
      <c r="E72" s="23">
        <v>0.1222</v>
      </c>
      <c r="F72" s="16">
        <f t="shared" ref="F72:F73" si="60">+ROUND((D72*E72)+D72,-3)</f>
        <v>13648000</v>
      </c>
      <c r="G72" s="23">
        <v>1.4999999999999999E-2</v>
      </c>
      <c r="H72" s="16">
        <f>+(F72*G72)+F72</f>
        <v>13852720</v>
      </c>
      <c r="I72" s="23">
        <v>0.02</v>
      </c>
      <c r="J72" s="16">
        <f>+(F72*I72)+F72</f>
        <v>13920960</v>
      </c>
      <c r="K72" s="35">
        <v>282</v>
      </c>
      <c r="L72" s="35">
        <v>3524326296</v>
      </c>
      <c r="M72" s="35">
        <v>259</v>
      </c>
      <c r="N72" s="35">
        <v>3452944000</v>
      </c>
      <c r="O72" s="31">
        <f>L72+N72</f>
        <v>6977270296</v>
      </c>
      <c r="P72" s="31">
        <f>L72/(1+E72)</f>
        <v>3140550967.7419353</v>
      </c>
      <c r="Q72" s="31">
        <f t="shared" ref="Q72:Q73" si="61">(P72*$Q$9)+P72</f>
        <v>3524326296</v>
      </c>
      <c r="R72" s="31">
        <f>+L72-Q72</f>
        <v>0</v>
      </c>
      <c r="S72" s="31">
        <f>N72/(1+E72)</f>
        <v>3076941721.6182494</v>
      </c>
      <c r="T72" s="31">
        <f t="shared" ref="T72:T73" si="62">(S72*$T$9)+S72</f>
        <v>3452943999.9999995</v>
      </c>
      <c r="U72" s="31">
        <f>N72-T72</f>
        <v>0</v>
      </c>
      <c r="V72" s="32">
        <f t="shared" ref="V72:V73" si="63">R72+U72</f>
        <v>0</v>
      </c>
      <c r="X72" s="83"/>
      <c r="Y72" s="83"/>
      <c r="Z72" s="84"/>
      <c r="AA72" s="84"/>
    </row>
    <row r="73" spans="2:27" x14ac:dyDescent="0.25">
      <c r="B73" s="88" t="s">
        <v>84</v>
      </c>
      <c r="C73" s="145">
        <v>169</v>
      </c>
      <c r="D73" s="16">
        <v>12162000</v>
      </c>
      <c r="E73" s="23">
        <v>0.1222</v>
      </c>
      <c r="F73" s="16">
        <f t="shared" si="60"/>
        <v>13648000</v>
      </c>
      <c r="G73" s="23">
        <v>1.4999999999999999E-2</v>
      </c>
      <c r="H73" s="16">
        <f>+(F73*G73)+F73</f>
        <v>13852720</v>
      </c>
      <c r="I73" s="23">
        <v>0.02</v>
      </c>
      <c r="J73" s="16">
        <f>+(F73*I73)+F73</f>
        <v>13920960</v>
      </c>
      <c r="K73" s="35">
        <v>575</v>
      </c>
      <c r="L73" s="35">
        <v>6684615000</v>
      </c>
      <c r="M73" s="35">
        <v>571</v>
      </c>
      <c r="N73" s="35">
        <v>6646576000</v>
      </c>
      <c r="O73" s="31">
        <f>L73+N73</f>
        <v>13331191000</v>
      </c>
      <c r="P73" s="31">
        <f>L73/(1+E73)</f>
        <v>5956705578.3282833</v>
      </c>
      <c r="Q73" s="31">
        <f t="shared" si="61"/>
        <v>6684615000</v>
      </c>
      <c r="R73" s="31">
        <f>+L73-Q73</f>
        <v>0</v>
      </c>
      <c r="S73" s="31">
        <f>N73/(1+E73)</f>
        <v>5922808768.4904652</v>
      </c>
      <c r="T73" s="31">
        <f t="shared" si="62"/>
        <v>6646576000</v>
      </c>
      <c r="U73" s="31">
        <f>N73-T73</f>
        <v>0</v>
      </c>
      <c r="V73" s="32">
        <f t="shared" si="63"/>
        <v>0</v>
      </c>
      <c r="X73" s="83"/>
      <c r="Y73" s="83"/>
      <c r="Z73" s="84"/>
      <c r="AA73" s="84"/>
    </row>
    <row r="74" spans="2:27" x14ac:dyDescent="0.25">
      <c r="B74" s="89" t="s">
        <v>85</v>
      </c>
      <c r="C74" s="145"/>
      <c r="D74" s="16"/>
      <c r="E74" s="17"/>
      <c r="F74" s="16"/>
      <c r="G74" s="17"/>
      <c r="H74" s="16"/>
      <c r="I74" s="17"/>
      <c r="J74" s="16"/>
      <c r="K74" s="35"/>
      <c r="L74" s="35"/>
      <c r="M74" s="35"/>
      <c r="N74" s="35"/>
      <c r="O74" s="33"/>
      <c r="P74" s="4"/>
      <c r="Q74" s="33"/>
      <c r="R74" s="33"/>
      <c r="S74" s="33"/>
      <c r="T74" s="33"/>
      <c r="U74" s="33"/>
      <c r="V74" s="34"/>
      <c r="X74" s="83"/>
      <c r="Y74" s="83"/>
      <c r="Z74" s="84"/>
      <c r="AA74" s="84"/>
    </row>
    <row r="75" spans="2:27" x14ac:dyDescent="0.25">
      <c r="B75" s="88" t="s">
        <v>86</v>
      </c>
      <c r="C75" s="145">
        <v>170</v>
      </c>
      <c r="D75" s="16">
        <v>9987000</v>
      </c>
      <c r="E75" s="23">
        <v>0.1222</v>
      </c>
      <c r="F75" s="16">
        <f t="shared" ref="F75" si="64">+ROUND((D75*E75)+D75,-3)</f>
        <v>11207000</v>
      </c>
      <c r="G75" s="23">
        <v>1.4999999999999999E-2</v>
      </c>
      <c r="H75" s="16">
        <f>+(F75*G75)+F75</f>
        <v>11375105</v>
      </c>
      <c r="I75" s="23">
        <v>0.02</v>
      </c>
      <c r="J75" s="16">
        <f>+(F75*I75)+F75</f>
        <v>11431140</v>
      </c>
      <c r="K75" s="35">
        <v>123</v>
      </c>
      <c r="L75" s="35">
        <v>1319604168</v>
      </c>
      <c r="M75" s="35">
        <v>123</v>
      </c>
      <c r="N75" s="35">
        <v>1313398066</v>
      </c>
      <c r="O75" s="31">
        <f>L75+N75</f>
        <v>2633002234</v>
      </c>
      <c r="P75" s="31">
        <f>L75/(1+E75)</f>
        <v>1175908187.4888611</v>
      </c>
      <c r="Q75" s="31">
        <f>(P75*$Q$9)+P75</f>
        <v>1319604168</v>
      </c>
      <c r="R75" s="31">
        <f>+L75-Q75</f>
        <v>0</v>
      </c>
      <c r="S75" s="31">
        <f>N75/(1+E75)</f>
        <v>1170377888.0769916</v>
      </c>
      <c r="T75" s="31">
        <f>(S75*$T$9)+S75</f>
        <v>1313398066</v>
      </c>
      <c r="U75" s="31">
        <f>N75-T75</f>
        <v>0</v>
      </c>
      <c r="V75" s="32">
        <f>R75+U75</f>
        <v>0</v>
      </c>
      <c r="X75" s="83"/>
      <c r="Y75" s="83"/>
      <c r="Z75" s="84"/>
      <c r="AA75" s="84"/>
    </row>
    <row r="76" spans="2:27" x14ac:dyDescent="0.25">
      <c r="B76" s="89" t="s">
        <v>87</v>
      </c>
      <c r="C76" s="145"/>
      <c r="D76" s="16"/>
      <c r="E76" s="17"/>
      <c r="F76" s="16"/>
      <c r="G76" s="17"/>
      <c r="H76" s="16"/>
      <c r="I76" s="17"/>
      <c r="J76" s="16"/>
      <c r="K76" s="35"/>
      <c r="L76" s="35"/>
      <c r="M76" s="35"/>
      <c r="N76" s="35"/>
      <c r="O76" s="33"/>
      <c r="P76" s="4"/>
      <c r="Q76" s="33"/>
      <c r="R76" s="33"/>
      <c r="S76" s="33"/>
      <c r="T76" s="33"/>
      <c r="U76" s="33"/>
      <c r="V76" s="34"/>
      <c r="X76" s="83"/>
      <c r="Y76" s="83"/>
      <c r="Z76" s="84"/>
      <c r="AA76" s="84"/>
    </row>
    <row r="77" spans="2:27" x14ac:dyDescent="0.25">
      <c r="B77" s="88" t="s">
        <v>88</v>
      </c>
      <c r="C77" s="145">
        <v>171</v>
      </c>
      <c r="D77" s="16">
        <v>6652000</v>
      </c>
      <c r="E77" s="23">
        <v>0.1222</v>
      </c>
      <c r="F77" s="16">
        <f t="shared" ref="F77:F82" si="65">+ROUND((D77*E77)+D77,-3)</f>
        <v>7465000</v>
      </c>
      <c r="G77" s="23">
        <v>1.4999999999999999E-2</v>
      </c>
      <c r="H77" s="16">
        <f t="shared" ref="H77:H82" si="66">+(F77*G77)+F77</f>
        <v>7576975</v>
      </c>
      <c r="I77" s="23">
        <v>0.02</v>
      </c>
      <c r="J77" s="16">
        <f t="shared" ref="J77:J82" si="67">+(F77*I77)+F77</f>
        <v>7614300</v>
      </c>
      <c r="K77" s="35">
        <v>76</v>
      </c>
      <c r="L77" s="35">
        <v>454357000</v>
      </c>
      <c r="M77" s="35">
        <v>55</v>
      </c>
      <c r="N77" s="35">
        <v>336727500</v>
      </c>
      <c r="O77" s="31">
        <f t="shared" ref="O77:O82" si="68">L77+N77</f>
        <v>791084500</v>
      </c>
      <c r="P77" s="31">
        <f t="shared" ref="P77:P82" si="69">L77/(1+E77)</f>
        <v>404880591.69488502</v>
      </c>
      <c r="Q77" s="31">
        <f t="shared" ref="Q77:Q82" si="70">(P77*$Q$9)+P77</f>
        <v>454356999.99999994</v>
      </c>
      <c r="R77" s="31">
        <f t="shared" ref="R77:R82" si="71">+L77-Q77</f>
        <v>0</v>
      </c>
      <c r="S77" s="31">
        <f t="shared" ref="S77:S82" si="72">N77/(1+E77)</f>
        <v>300060149.70593476</v>
      </c>
      <c r="T77" s="31">
        <f t="shared" ref="T77:T82" si="73">(S77*$T$9)+S77</f>
        <v>336727500</v>
      </c>
      <c r="U77" s="31">
        <f t="shared" ref="U77:U82" si="74">N77-T77</f>
        <v>0</v>
      </c>
      <c r="V77" s="32">
        <f t="shared" ref="V77:V82" si="75">R77+U77</f>
        <v>0</v>
      </c>
      <c r="X77" s="83"/>
      <c r="Y77" s="83"/>
      <c r="Z77" s="84"/>
      <c r="AA77" s="84"/>
    </row>
    <row r="78" spans="2:27" x14ac:dyDescent="0.25">
      <c r="B78" s="88" t="s">
        <v>89</v>
      </c>
      <c r="C78" s="145">
        <v>173</v>
      </c>
      <c r="D78" s="16">
        <v>6652000</v>
      </c>
      <c r="E78" s="23">
        <v>0.1222</v>
      </c>
      <c r="F78" s="16">
        <f t="shared" si="65"/>
        <v>7465000</v>
      </c>
      <c r="G78" s="23">
        <v>1.4999999999999999E-2</v>
      </c>
      <c r="H78" s="16">
        <f t="shared" si="66"/>
        <v>7576975</v>
      </c>
      <c r="I78" s="23">
        <v>0.02</v>
      </c>
      <c r="J78" s="16">
        <f t="shared" si="67"/>
        <v>7614300</v>
      </c>
      <c r="K78" s="35">
        <v>8</v>
      </c>
      <c r="L78" s="35">
        <v>60008500</v>
      </c>
      <c r="M78" s="35">
        <v>8</v>
      </c>
      <c r="N78" s="35">
        <v>59720000</v>
      </c>
      <c r="O78" s="31">
        <f t="shared" si="68"/>
        <v>119728500</v>
      </c>
      <c r="P78" s="31">
        <f t="shared" si="69"/>
        <v>53473979.68276599</v>
      </c>
      <c r="Q78" s="31">
        <f t="shared" si="70"/>
        <v>60008499.999999993</v>
      </c>
      <c r="R78" s="31">
        <f t="shared" si="71"/>
        <v>0</v>
      </c>
      <c r="S78" s="31">
        <f t="shared" si="72"/>
        <v>53216895.384067006</v>
      </c>
      <c r="T78" s="31">
        <f t="shared" si="73"/>
        <v>59719999.999999993</v>
      </c>
      <c r="U78" s="31">
        <f t="shared" si="74"/>
        <v>0</v>
      </c>
      <c r="V78" s="32">
        <f t="shared" si="75"/>
        <v>0</v>
      </c>
      <c r="X78" s="83"/>
      <c r="Y78" s="83"/>
      <c r="Z78" s="84"/>
      <c r="AA78" s="84"/>
    </row>
    <row r="79" spans="2:27" x14ac:dyDescent="0.25">
      <c r="B79" s="88" t="s">
        <v>90</v>
      </c>
      <c r="C79" s="145">
        <v>173</v>
      </c>
      <c r="D79" s="16">
        <v>6652000</v>
      </c>
      <c r="E79" s="23">
        <v>0.1222</v>
      </c>
      <c r="F79" s="16">
        <f t="shared" si="65"/>
        <v>7465000</v>
      </c>
      <c r="G79" s="23">
        <v>1.4999999999999999E-2</v>
      </c>
      <c r="H79" s="16">
        <f t="shared" si="66"/>
        <v>7576975</v>
      </c>
      <c r="I79" s="23">
        <v>0.02</v>
      </c>
      <c r="J79" s="16">
        <f t="shared" si="67"/>
        <v>7614300</v>
      </c>
      <c r="K79" s="35">
        <v>22</v>
      </c>
      <c r="L79" s="35">
        <v>139225900</v>
      </c>
      <c r="M79" s="35">
        <v>15</v>
      </c>
      <c r="N79" s="35">
        <v>94926750</v>
      </c>
      <c r="O79" s="31">
        <f t="shared" si="68"/>
        <v>234152650</v>
      </c>
      <c r="P79" s="31">
        <f t="shared" si="69"/>
        <v>124065139.90376046</v>
      </c>
      <c r="Q79" s="31">
        <f t="shared" si="70"/>
        <v>139225900</v>
      </c>
      <c r="R79" s="31">
        <f t="shared" si="71"/>
        <v>0</v>
      </c>
      <c r="S79" s="31">
        <f t="shared" si="72"/>
        <v>84589868.116200313</v>
      </c>
      <c r="T79" s="31">
        <f t="shared" si="73"/>
        <v>94926749.999999985</v>
      </c>
      <c r="U79" s="31">
        <f t="shared" si="74"/>
        <v>0</v>
      </c>
      <c r="V79" s="32">
        <f t="shared" si="75"/>
        <v>0</v>
      </c>
      <c r="X79" s="83"/>
      <c r="Y79" s="83"/>
      <c r="Z79" s="84"/>
      <c r="AA79" s="84"/>
    </row>
    <row r="80" spans="2:27" x14ac:dyDescent="0.25">
      <c r="B80" s="88" t="s">
        <v>91</v>
      </c>
      <c r="C80" s="145">
        <v>160</v>
      </c>
      <c r="D80" s="16">
        <v>2947000</v>
      </c>
      <c r="E80" s="23">
        <v>0.1222</v>
      </c>
      <c r="F80" s="16">
        <f t="shared" si="65"/>
        <v>3307000</v>
      </c>
      <c r="G80" s="23">
        <v>1.4999999999999999E-2</v>
      </c>
      <c r="H80" s="16">
        <f t="shared" si="66"/>
        <v>3356605</v>
      </c>
      <c r="I80" s="23">
        <v>0.02</v>
      </c>
      <c r="J80" s="16">
        <f t="shared" si="67"/>
        <v>3373140</v>
      </c>
      <c r="K80" s="35"/>
      <c r="L80" s="35"/>
      <c r="M80" s="35"/>
      <c r="N80" s="35"/>
      <c r="O80" s="31">
        <f t="shared" si="68"/>
        <v>0</v>
      </c>
      <c r="P80" s="31">
        <f t="shared" si="69"/>
        <v>0</v>
      </c>
      <c r="Q80" s="31">
        <f>(P80*$Q$9)+P80</f>
        <v>0</v>
      </c>
      <c r="R80" s="31">
        <f t="shared" si="71"/>
        <v>0</v>
      </c>
      <c r="S80" s="31">
        <f t="shared" si="72"/>
        <v>0</v>
      </c>
      <c r="T80" s="31">
        <f t="shared" si="73"/>
        <v>0</v>
      </c>
      <c r="U80" s="31">
        <f t="shared" si="74"/>
        <v>0</v>
      </c>
      <c r="V80" s="32">
        <f t="shared" si="75"/>
        <v>0</v>
      </c>
      <c r="X80" s="83"/>
      <c r="Y80" s="83"/>
      <c r="Z80" s="84"/>
      <c r="AA80" s="84"/>
    </row>
    <row r="81" spans="2:27" x14ac:dyDescent="0.25">
      <c r="B81" s="88" t="s">
        <v>92</v>
      </c>
      <c r="C81" s="145">
        <v>169</v>
      </c>
      <c r="D81" s="16">
        <v>6652000</v>
      </c>
      <c r="E81" s="23">
        <v>0.1222</v>
      </c>
      <c r="F81" s="16">
        <f t="shared" si="65"/>
        <v>7465000</v>
      </c>
      <c r="G81" s="23">
        <v>1.4999999999999999E-2</v>
      </c>
      <c r="H81" s="16">
        <f t="shared" si="66"/>
        <v>7576975</v>
      </c>
      <c r="I81" s="23">
        <v>0.02</v>
      </c>
      <c r="J81" s="16">
        <f t="shared" si="67"/>
        <v>7614300</v>
      </c>
      <c r="K81" s="35">
        <v>50</v>
      </c>
      <c r="L81" s="35">
        <v>313082000</v>
      </c>
      <c r="M81" s="35">
        <v>50</v>
      </c>
      <c r="N81" s="35">
        <v>302698200</v>
      </c>
      <c r="O81" s="31">
        <f t="shared" si="68"/>
        <v>615780200</v>
      </c>
      <c r="P81" s="31">
        <f t="shared" si="69"/>
        <v>278989484.94029582</v>
      </c>
      <c r="Q81" s="31">
        <f t="shared" si="70"/>
        <v>313081999.99999994</v>
      </c>
      <c r="R81" s="31">
        <f t="shared" si="71"/>
        <v>0</v>
      </c>
      <c r="S81" s="31">
        <f t="shared" si="72"/>
        <v>269736410.62199247</v>
      </c>
      <c r="T81" s="31">
        <f t="shared" si="73"/>
        <v>302698199.99999994</v>
      </c>
      <c r="U81" s="31">
        <f t="shared" si="74"/>
        <v>0</v>
      </c>
      <c r="V81" s="32">
        <f t="shared" si="75"/>
        <v>0</v>
      </c>
      <c r="X81" s="83"/>
      <c r="Y81" s="83"/>
      <c r="Z81" s="84"/>
      <c r="AA81" s="84"/>
    </row>
    <row r="82" spans="2:27" x14ac:dyDescent="0.25">
      <c r="B82" s="88" t="s">
        <v>93</v>
      </c>
      <c r="C82" s="145">
        <v>118</v>
      </c>
      <c r="D82" s="16">
        <v>3877000</v>
      </c>
      <c r="E82" s="23">
        <v>0.1222</v>
      </c>
      <c r="F82" s="16">
        <f t="shared" si="65"/>
        <v>4351000</v>
      </c>
      <c r="G82" s="23">
        <v>1.4999999999999999E-2</v>
      </c>
      <c r="H82" s="16">
        <f t="shared" si="66"/>
        <v>4416265</v>
      </c>
      <c r="I82" s="23">
        <v>0.02</v>
      </c>
      <c r="J82" s="16">
        <f t="shared" si="67"/>
        <v>4438020</v>
      </c>
      <c r="K82" s="35">
        <v>10</v>
      </c>
      <c r="L82" s="35">
        <v>36541900</v>
      </c>
      <c r="M82" s="35">
        <v>7</v>
      </c>
      <c r="N82" s="35">
        <v>30457000</v>
      </c>
      <c r="O82" s="31">
        <f t="shared" si="68"/>
        <v>66998900</v>
      </c>
      <c r="P82" s="31">
        <f t="shared" si="69"/>
        <v>32562733.915523078</v>
      </c>
      <c r="Q82" s="31">
        <f t="shared" si="70"/>
        <v>36541900</v>
      </c>
      <c r="R82" s="31">
        <f t="shared" si="71"/>
        <v>0</v>
      </c>
      <c r="S82" s="31">
        <f t="shared" si="72"/>
        <v>27140438.424523257</v>
      </c>
      <c r="T82" s="31">
        <f t="shared" si="73"/>
        <v>30457000</v>
      </c>
      <c r="U82" s="31">
        <f t="shared" si="74"/>
        <v>0</v>
      </c>
      <c r="V82" s="32">
        <f t="shared" si="75"/>
        <v>0</v>
      </c>
      <c r="X82" s="83"/>
      <c r="Y82" s="83"/>
      <c r="Z82" s="84"/>
      <c r="AA82" s="84"/>
    </row>
    <row r="83" spans="2:27" x14ac:dyDescent="0.25">
      <c r="B83" s="89" t="s">
        <v>94</v>
      </c>
      <c r="C83" s="145"/>
      <c r="D83" s="16"/>
      <c r="E83" s="17"/>
      <c r="F83" s="16"/>
      <c r="G83" s="17"/>
      <c r="H83" s="16"/>
      <c r="I83" s="17"/>
      <c r="J83" s="16"/>
      <c r="K83" s="35"/>
      <c r="L83" s="35"/>
      <c r="M83" s="35"/>
      <c r="N83" s="35"/>
      <c r="O83" s="33"/>
      <c r="P83" s="4"/>
      <c r="Q83" s="33"/>
      <c r="R83" s="33"/>
      <c r="S83" s="33"/>
      <c r="T83" s="33"/>
      <c r="U83" s="33"/>
      <c r="V83" s="34"/>
      <c r="X83" s="83"/>
      <c r="Y83" s="83"/>
      <c r="Z83" s="84"/>
      <c r="AA83" s="84"/>
    </row>
    <row r="84" spans="2:27" x14ac:dyDescent="0.25">
      <c r="B84" s="88" t="s">
        <v>95</v>
      </c>
      <c r="C84" s="145">
        <v>175</v>
      </c>
      <c r="D84" s="16">
        <v>5969000</v>
      </c>
      <c r="E84" s="23">
        <v>0.1222</v>
      </c>
      <c r="F84" s="16">
        <f t="shared" ref="F84:F89" si="76">+ROUND((D84*E84)+D84,-3)</f>
        <v>6698000</v>
      </c>
      <c r="G84" s="23">
        <v>1.4999999999999999E-2</v>
      </c>
      <c r="H84" s="16">
        <f t="shared" ref="H84:H89" si="77">+(F84*G84)+F84</f>
        <v>6798470</v>
      </c>
      <c r="I84" s="23">
        <v>0.02</v>
      </c>
      <c r="J84" s="16">
        <f t="shared" ref="J84:J89" si="78">+(F84*I84)+F84</f>
        <v>6831960</v>
      </c>
      <c r="K84" s="35">
        <v>117.5</v>
      </c>
      <c r="L84" s="35">
        <v>728273540</v>
      </c>
      <c r="M84" s="35">
        <v>134.5</v>
      </c>
      <c r="N84" s="35">
        <v>842139540</v>
      </c>
      <c r="O84" s="31">
        <f t="shared" ref="O84:O89" si="79">L84+N84</f>
        <v>1570413080</v>
      </c>
      <c r="P84" s="31">
        <f t="shared" ref="P84:P89" si="80">L84/(1+E84)</f>
        <v>648969470.68258774</v>
      </c>
      <c r="Q84" s="31">
        <f t="shared" ref="Q84:Q89" si="81">(P84*$Q$9)+P84</f>
        <v>728273540</v>
      </c>
      <c r="R84" s="31">
        <f t="shared" ref="R84:R89" si="82">+L84-Q84</f>
        <v>0</v>
      </c>
      <c r="S84" s="31">
        <f t="shared" ref="S84:S89" si="83">N84/(1+E84)</f>
        <v>750436232.40064156</v>
      </c>
      <c r="T84" s="31">
        <f t="shared" ref="T84:T89" si="84">(S84*$T$9)+S84</f>
        <v>842139540</v>
      </c>
      <c r="U84" s="31">
        <f t="shared" ref="U84:U89" si="85">N84-T84</f>
        <v>0</v>
      </c>
      <c r="V84" s="32">
        <f t="shared" ref="V84:V89" si="86">R84+U84</f>
        <v>0</v>
      </c>
      <c r="X84" s="83"/>
      <c r="Y84" s="83"/>
      <c r="Z84" s="84"/>
      <c r="AA84" s="84"/>
    </row>
    <row r="85" spans="2:27" x14ac:dyDescent="0.25">
      <c r="B85" s="88" t="s">
        <v>96</v>
      </c>
      <c r="C85" s="145">
        <v>149</v>
      </c>
      <c r="D85" s="16">
        <v>5969000</v>
      </c>
      <c r="E85" s="23">
        <v>0.1222</v>
      </c>
      <c r="F85" s="16">
        <f t="shared" si="76"/>
        <v>6698000</v>
      </c>
      <c r="G85" s="23">
        <v>1.4999999999999999E-2</v>
      </c>
      <c r="H85" s="16">
        <f t="shared" si="77"/>
        <v>6798470</v>
      </c>
      <c r="I85" s="23">
        <v>0.02</v>
      </c>
      <c r="J85" s="16">
        <f t="shared" si="78"/>
        <v>6831960</v>
      </c>
      <c r="K85" s="35">
        <v>18</v>
      </c>
      <c r="L85" s="35">
        <v>107168000</v>
      </c>
      <c r="M85" s="35">
        <v>19</v>
      </c>
      <c r="N85" s="35">
        <v>113866000</v>
      </c>
      <c r="O85" s="31">
        <f t="shared" si="79"/>
        <v>221034000</v>
      </c>
      <c r="P85" s="31">
        <f t="shared" si="80"/>
        <v>95498128.675815359</v>
      </c>
      <c r="Q85" s="31">
        <f t="shared" si="81"/>
        <v>107168000</v>
      </c>
      <c r="R85" s="31">
        <f t="shared" si="82"/>
        <v>0</v>
      </c>
      <c r="S85" s="31">
        <f t="shared" si="83"/>
        <v>101466761.71805382</v>
      </c>
      <c r="T85" s="31">
        <f t="shared" si="84"/>
        <v>113866000</v>
      </c>
      <c r="U85" s="31">
        <f t="shared" si="85"/>
        <v>0</v>
      </c>
      <c r="V85" s="32">
        <f t="shared" si="86"/>
        <v>0</v>
      </c>
      <c r="X85" s="83"/>
      <c r="Y85" s="83"/>
      <c r="Z85" s="84"/>
      <c r="AA85" s="84"/>
    </row>
    <row r="86" spans="2:27" x14ac:dyDescent="0.25">
      <c r="B86" s="88" t="s">
        <v>97</v>
      </c>
      <c r="C86" s="145">
        <v>144</v>
      </c>
      <c r="D86" s="16">
        <v>5969000</v>
      </c>
      <c r="E86" s="23">
        <v>0.1222</v>
      </c>
      <c r="F86" s="16">
        <f t="shared" si="76"/>
        <v>6698000</v>
      </c>
      <c r="G86" s="23">
        <v>1.4999999999999999E-2</v>
      </c>
      <c r="H86" s="16">
        <f t="shared" si="77"/>
        <v>6798470</v>
      </c>
      <c r="I86" s="23">
        <v>0.02</v>
      </c>
      <c r="J86" s="16">
        <f t="shared" si="78"/>
        <v>6831960</v>
      </c>
      <c r="K86" s="35">
        <v>52</v>
      </c>
      <c r="L86" s="35">
        <v>296051600</v>
      </c>
      <c r="M86" s="35">
        <v>67</v>
      </c>
      <c r="N86" s="35">
        <v>396521600</v>
      </c>
      <c r="O86" s="31">
        <f t="shared" si="79"/>
        <v>692573200</v>
      </c>
      <c r="P86" s="31">
        <f t="shared" si="80"/>
        <v>263813580.46693993</v>
      </c>
      <c r="Q86" s="31">
        <f t="shared" si="81"/>
        <v>296051600</v>
      </c>
      <c r="R86" s="31">
        <f t="shared" si="82"/>
        <v>0</v>
      </c>
      <c r="S86" s="31">
        <f t="shared" si="83"/>
        <v>353343076.1005168</v>
      </c>
      <c r="T86" s="31">
        <f t="shared" si="84"/>
        <v>396521599.99999994</v>
      </c>
      <c r="U86" s="31">
        <f t="shared" si="85"/>
        <v>0</v>
      </c>
      <c r="V86" s="32">
        <f t="shared" si="86"/>
        <v>0</v>
      </c>
      <c r="X86" s="83"/>
      <c r="Y86" s="83"/>
      <c r="Z86" s="84"/>
      <c r="AA86" s="84"/>
    </row>
    <row r="87" spans="2:27" x14ac:dyDescent="0.25">
      <c r="B87" s="88" t="s">
        <v>63</v>
      </c>
      <c r="C87" s="145">
        <v>160</v>
      </c>
      <c r="D87" s="16">
        <v>6757000</v>
      </c>
      <c r="E87" s="23">
        <v>0.1222</v>
      </c>
      <c r="F87" s="16">
        <f t="shared" si="76"/>
        <v>7583000</v>
      </c>
      <c r="G87" s="23">
        <v>1.4999999999999999E-2</v>
      </c>
      <c r="H87" s="16">
        <f t="shared" si="77"/>
        <v>7696745</v>
      </c>
      <c r="I87" s="23">
        <v>0.02</v>
      </c>
      <c r="J87" s="16">
        <f t="shared" si="78"/>
        <v>7734660</v>
      </c>
      <c r="K87" s="35">
        <v>17</v>
      </c>
      <c r="L87" s="35">
        <v>113745000</v>
      </c>
      <c r="M87" s="35">
        <v>22</v>
      </c>
      <c r="N87" s="35">
        <v>144077000</v>
      </c>
      <c r="O87" s="31">
        <f t="shared" si="79"/>
        <v>257822000</v>
      </c>
      <c r="P87" s="31">
        <f t="shared" si="80"/>
        <v>101358937.80074853</v>
      </c>
      <c r="Q87" s="31">
        <f t="shared" si="81"/>
        <v>113745000</v>
      </c>
      <c r="R87" s="31">
        <f t="shared" si="82"/>
        <v>0</v>
      </c>
      <c r="S87" s="31">
        <f t="shared" si="83"/>
        <v>128387987.88094813</v>
      </c>
      <c r="T87" s="31">
        <f t="shared" si="84"/>
        <v>144077000</v>
      </c>
      <c r="U87" s="31">
        <f t="shared" si="85"/>
        <v>0</v>
      </c>
      <c r="V87" s="32">
        <f t="shared" si="86"/>
        <v>0</v>
      </c>
      <c r="X87" s="83"/>
      <c r="Y87" s="83"/>
      <c r="Z87" s="84"/>
      <c r="AA87" s="84"/>
    </row>
    <row r="88" spans="2:27" x14ac:dyDescent="0.25">
      <c r="B88" s="88" t="s">
        <v>98</v>
      </c>
      <c r="C88" s="145">
        <v>144</v>
      </c>
      <c r="D88" s="16">
        <v>5969000</v>
      </c>
      <c r="E88" s="23">
        <v>0.1222</v>
      </c>
      <c r="F88" s="16">
        <f t="shared" si="76"/>
        <v>6698000</v>
      </c>
      <c r="G88" s="23">
        <v>1.4999999999999999E-2</v>
      </c>
      <c r="H88" s="16">
        <f t="shared" si="77"/>
        <v>6798470</v>
      </c>
      <c r="I88" s="23">
        <v>0.02</v>
      </c>
      <c r="J88" s="16">
        <f t="shared" si="78"/>
        <v>6831960</v>
      </c>
      <c r="K88" s="35">
        <v>114</v>
      </c>
      <c r="L88" s="35">
        <v>632023280</v>
      </c>
      <c r="M88" s="35">
        <v>139</v>
      </c>
      <c r="N88" s="35">
        <v>799473280</v>
      </c>
      <c r="O88" s="31">
        <f t="shared" si="79"/>
        <v>1431496560</v>
      </c>
      <c r="P88" s="31">
        <f t="shared" si="80"/>
        <v>563200213.86562109</v>
      </c>
      <c r="Q88" s="31">
        <f t="shared" si="81"/>
        <v>632023280</v>
      </c>
      <c r="R88" s="31">
        <f t="shared" si="82"/>
        <v>0</v>
      </c>
      <c r="S88" s="31">
        <f t="shared" si="83"/>
        <v>712416039.92158258</v>
      </c>
      <c r="T88" s="31">
        <f t="shared" si="84"/>
        <v>799473280</v>
      </c>
      <c r="U88" s="31">
        <f t="shared" si="85"/>
        <v>0</v>
      </c>
      <c r="V88" s="32">
        <f t="shared" si="86"/>
        <v>0</v>
      </c>
      <c r="X88" s="83"/>
      <c r="Y88" s="83"/>
      <c r="Z88" s="84"/>
      <c r="AA88" s="84"/>
    </row>
    <row r="89" spans="2:27" x14ac:dyDescent="0.25">
      <c r="B89" s="88" t="s">
        <v>99</v>
      </c>
      <c r="C89" s="145">
        <v>170</v>
      </c>
      <c r="D89" s="16">
        <v>2325000</v>
      </c>
      <c r="E89" s="23">
        <v>0.1222</v>
      </c>
      <c r="F89" s="16">
        <f t="shared" si="76"/>
        <v>2609000</v>
      </c>
      <c r="G89" s="23">
        <v>1.4999999999999999E-2</v>
      </c>
      <c r="H89" s="16">
        <f t="shared" si="77"/>
        <v>2648135</v>
      </c>
      <c r="I89" s="23">
        <v>0.02</v>
      </c>
      <c r="J89" s="16">
        <f t="shared" si="78"/>
        <v>2661180</v>
      </c>
      <c r="K89" s="35">
        <v>6.5</v>
      </c>
      <c r="L89" s="35">
        <v>16958500</v>
      </c>
      <c r="M89" s="35">
        <v>5.5</v>
      </c>
      <c r="N89" s="35">
        <v>14349500</v>
      </c>
      <c r="O89" s="31">
        <f t="shared" si="79"/>
        <v>31308000</v>
      </c>
      <c r="P89" s="31">
        <f t="shared" si="80"/>
        <v>15111833.897700943</v>
      </c>
      <c r="Q89" s="31">
        <f t="shared" si="81"/>
        <v>16958500</v>
      </c>
      <c r="R89" s="31">
        <f t="shared" si="82"/>
        <v>0</v>
      </c>
      <c r="S89" s="31">
        <f t="shared" si="83"/>
        <v>12786936.374977721</v>
      </c>
      <c r="T89" s="31">
        <f t="shared" si="84"/>
        <v>14349499.999999998</v>
      </c>
      <c r="U89" s="31">
        <f t="shared" si="85"/>
        <v>0</v>
      </c>
      <c r="V89" s="32">
        <f t="shared" si="86"/>
        <v>0</v>
      </c>
      <c r="X89" s="83"/>
      <c r="Y89" s="83"/>
      <c r="Z89" s="84"/>
      <c r="AA89" s="84"/>
    </row>
    <row r="90" spans="2:27" ht="11" thickBot="1" x14ac:dyDescent="0.3">
      <c r="B90" s="98" t="s">
        <v>100</v>
      </c>
      <c r="C90" s="146"/>
      <c r="D90" s="105">
        <f>SUM(D13:D89)</f>
        <v>657409000</v>
      </c>
      <c r="E90" s="24"/>
      <c r="F90" s="105">
        <f>SUM(F13:F89)</f>
        <v>737748000</v>
      </c>
      <c r="G90" s="49"/>
      <c r="H90" s="105">
        <f>SUM(H13:H89)</f>
        <v>748814220</v>
      </c>
      <c r="I90" s="49"/>
      <c r="J90" s="105">
        <f t="shared" ref="J90:V90" si="87">SUM(J13:J89)</f>
        <v>650953800</v>
      </c>
      <c r="K90" s="106">
        <f>SUM(K13:K89)</f>
        <v>17082.3</v>
      </c>
      <c r="L90" s="105">
        <f>SUM(L13:L89)</f>
        <v>213562439870.20001</v>
      </c>
      <c r="M90" s="106">
        <f t="shared" si="87"/>
        <v>16951.099999999999</v>
      </c>
      <c r="N90" s="105">
        <f t="shared" si="87"/>
        <v>213716764116</v>
      </c>
      <c r="O90" s="105">
        <f t="shared" si="87"/>
        <v>427279203986.20001</v>
      </c>
      <c r="P90" s="105">
        <f t="shared" si="87"/>
        <v>190306932694.88504</v>
      </c>
      <c r="Q90" s="105">
        <f>SUM(Q13:Q89)</f>
        <v>213562439870.20001</v>
      </c>
      <c r="R90" s="105">
        <f t="shared" si="87"/>
        <v>0</v>
      </c>
      <c r="S90" s="105">
        <f t="shared" si="87"/>
        <v>190444452072.71432</v>
      </c>
      <c r="T90" s="105">
        <f t="shared" si="87"/>
        <v>213716764116</v>
      </c>
      <c r="U90" s="105">
        <f t="shared" si="87"/>
        <v>0</v>
      </c>
      <c r="V90" s="105">
        <f t="shared" si="87"/>
        <v>0</v>
      </c>
      <c r="X90" s="83"/>
      <c r="Y90" s="83"/>
      <c r="Z90" s="83"/>
      <c r="AA90" s="83"/>
    </row>
    <row r="91" spans="2:27" ht="11" thickBot="1" x14ac:dyDescent="0.3">
      <c r="B91" s="99" t="s">
        <v>101</v>
      </c>
      <c r="C91" s="147"/>
      <c r="D91" s="50"/>
      <c r="E91" s="51"/>
      <c r="F91" s="107">
        <f>SUMPRODUCT(E11:E89,F11:F89)/F90</f>
        <v>0.12219999999999999</v>
      </c>
      <c r="G91" s="52"/>
      <c r="H91" s="53"/>
      <c r="I91" s="54"/>
      <c r="J91" s="54"/>
      <c r="K91" s="54"/>
      <c r="L91" s="54"/>
      <c r="M91" s="54"/>
      <c r="N91" s="54"/>
      <c r="O91" s="108">
        <f>SUMPRODUCT(O13:O89,E13:E89)/O90</f>
        <v>0.12220000000000004</v>
      </c>
      <c r="P91" s="54"/>
      <c r="Q91" s="54"/>
      <c r="R91" s="54"/>
      <c r="S91" s="54"/>
      <c r="T91" s="54"/>
      <c r="U91" s="54"/>
      <c r="V91" s="138"/>
      <c r="X91" s="81"/>
    </row>
    <row r="92" spans="2:27" ht="11" thickBot="1" x14ac:dyDescent="0.3">
      <c r="B92" s="25" t="s">
        <v>102</v>
      </c>
      <c r="C92" s="148"/>
      <c r="D92" s="25"/>
      <c r="E92" s="25"/>
      <c r="F92" s="82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139"/>
    </row>
    <row r="93" spans="2:27" x14ac:dyDescent="0.25">
      <c r="B93" s="90" t="s">
        <v>23</v>
      </c>
      <c r="C93" s="149"/>
      <c r="D93" s="19"/>
      <c r="E93" s="20"/>
      <c r="F93" s="20"/>
      <c r="G93" s="2"/>
      <c r="H93" s="21"/>
      <c r="I93" s="2"/>
      <c r="J93" s="21"/>
      <c r="K93" s="21"/>
      <c r="L93" s="21"/>
      <c r="M93" s="21"/>
      <c r="N93" s="21"/>
      <c r="O93" s="21"/>
      <c r="P93" s="2"/>
      <c r="Q93" s="2"/>
      <c r="R93" s="2"/>
      <c r="S93" s="2"/>
      <c r="T93" s="2"/>
      <c r="U93" s="2"/>
      <c r="V93" s="3"/>
    </row>
    <row r="94" spans="2:27" x14ac:dyDescent="0.25">
      <c r="B94" s="91" t="s">
        <v>103</v>
      </c>
      <c r="C94" s="150">
        <v>24</v>
      </c>
      <c r="D94" s="16">
        <v>9948000</v>
      </c>
      <c r="E94" s="23">
        <v>0.1222</v>
      </c>
      <c r="F94" s="16">
        <f>+ROUND((D94*E94)+D94,-3)</f>
        <v>11164000</v>
      </c>
      <c r="G94" s="23">
        <v>1.4999999999999999E-2</v>
      </c>
      <c r="H94" s="16">
        <f>+(F94*G94)+F94</f>
        <v>11331460</v>
      </c>
      <c r="I94" s="23">
        <v>0.02</v>
      </c>
      <c r="J94" s="16">
        <f>+(F94*I94)+F94</f>
        <v>11387280</v>
      </c>
      <c r="K94" s="35"/>
      <c r="L94" s="35"/>
      <c r="M94" s="35"/>
      <c r="N94" s="35"/>
      <c r="O94" s="16">
        <f>L94+N94</f>
        <v>0</v>
      </c>
      <c r="P94" s="16">
        <f>L94/(1+E94)</f>
        <v>0</v>
      </c>
      <c r="Q94" s="33">
        <f>(P94*$Q$9)+P94</f>
        <v>0</v>
      </c>
      <c r="R94" s="33">
        <f>L94-Q94</f>
        <v>0</v>
      </c>
      <c r="S94" s="33">
        <f>N94/(1+E94)</f>
        <v>0</v>
      </c>
      <c r="T94" s="33">
        <f>(S94*$T$9)+S94</f>
        <v>0</v>
      </c>
      <c r="U94" s="33">
        <f>N94-T94</f>
        <v>0</v>
      </c>
      <c r="V94" s="33">
        <f>R94+U94</f>
        <v>0</v>
      </c>
      <c r="X94" s="83"/>
      <c r="Y94" s="83"/>
      <c r="Z94" s="84"/>
      <c r="AA94" s="84"/>
    </row>
    <row r="95" spans="2:27" x14ac:dyDescent="0.25">
      <c r="B95" s="91" t="s">
        <v>104</v>
      </c>
      <c r="C95" s="150">
        <v>48</v>
      </c>
      <c r="D95" s="16">
        <v>12376000</v>
      </c>
      <c r="E95" s="23">
        <v>0.1222</v>
      </c>
      <c r="F95" s="16">
        <f t="shared" ref="F95:F97" si="88">+ROUND((D95*E95)+D95,-3)</f>
        <v>13888000</v>
      </c>
      <c r="G95" s="23">
        <v>1.4999999999999999E-2</v>
      </c>
      <c r="H95" s="16">
        <f>+(F95*G95)+F95</f>
        <v>14096320</v>
      </c>
      <c r="I95" s="23">
        <v>0.02</v>
      </c>
      <c r="J95" s="16">
        <f>+(F95*I95)+F95</f>
        <v>14165760</v>
      </c>
      <c r="K95" s="35">
        <v>33</v>
      </c>
      <c r="L95" s="35">
        <v>400668800</v>
      </c>
      <c r="M95" s="35">
        <v>32</v>
      </c>
      <c r="N95" s="35">
        <v>368726400</v>
      </c>
      <c r="O95" s="16">
        <f>L95+N95</f>
        <v>769395200</v>
      </c>
      <c r="P95" s="16">
        <f>L95/(1+E95)</f>
        <v>357038674.03314912</v>
      </c>
      <c r="Q95" s="33">
        <f t="shared" ref="Q95:Q97" si="89">(P95*$Q$9)+P95</f>
        <v>400668799.99999994</v>
      </c>
      <c r="R95" s="33">
        <f>L95-Q95</f>
        <v>0</v>
      </c>
      <c r="S95" s="33">
        <f>N95/(1+E95)</f>
        <v>328574585.63535911</v>
      </c>
      <c r="T95" s="33">
        <f t="shared" ref="T95:T97" si="90">(S95*$T$9)+S95</f>
        <v>368726400</v>
      </c>
      <c r="U95" s="33">
        <f>N95-T95</f>
        <v>0</v>
      </c>
      <c r="V95" s="33">
        <f t="shared" ref="V95:V97" si="91">R95+U95</f>
        <v>0</v>
      </c>
      <c r="X95" s="83"/>
      <c r="Y95" s="83"/>
      <c r="Z95" s="84"/>
      <c r="AA95" s="84"/>
    </row>
    <row r="96" spans="2:27" x14ac:dyDescent="0.25">
      <c r="B96" s="91" t="s">
        <v>105</v>
      </c>
      <c r="C96" s="150">
        <v>48</v>
      </c>
      <c r="D96" s="16">
        <v>12376000</v>
      </c>
      <c r="E96" s="23">
        <v>0.1222</v>
      </c>
      <c r="F96" s="16">
        <f t="shared" si="88"/>
        <v>13888000</v>
      </c>
      <c r="G96" s="23">
        <v>1.4999999999999999E-2</v>
      </c>
      <c r="H96" s="16">
        <f>+(F96*G96)+F96</f>
        <v>14096320</v>
      </c>
      <c r="I96" s="23">
        <v>0.02</v>
      </c>
      <c r="J96" s="16">
        <f>+(F96*I96)+F96</f>
        <v>14165760</v>
      </c>
      <c r="K96" s="35"/>
      <c r="L96" s="35"/>
      <c r="M96" s="35"/>
      <c r="N96" s="35"/>
      <c r="O96" s="16">
        <f>L96+N96</f>
        <v>0</v>
      </c>
      <c r="P96" s="16">
        <f>L96/(1+E96)</f>
        <v>0</v>
      </c>
      <c r="Q96" s="33">
        <f t="shared" si="89"/>
        <v>0</v>
      </c>
      <c r="R96" s="33">
        <f>L96-Q96</f>
        <v>0</v>
      </c>
      <c r="S96" s="33">
        <f>N96/(1+E96)</f>
        <v>0</v>
      </c>
      <c r="T96" s="33">
        <f t="shared" si="90"/>
        <v>0</v>
      </c>
      <c r="U96" s="33">
        <f>N96-T96</f>
        <v>0</v>
      </c>
      <c r="V96" s="33">
        <f t="shared" si="91"/>
        <v>0</v>
      </c>
      <c r="X96" s="83"/>
      <c r="Y96" s="83"/>
      <c r="Z96" s="84"/>
      <c r="AA96" s="84"/>
    </row>
    <row r="97" spans="2:27" x14ac:dyDescent="0.25">
      <c r="B97" s="91" t="s">
        <v>106</v>
      </c>
      <c r="C97" s="150">
        <v>48</v>
      </c>
      <c r="D97" s="16">
        <v>11731000</v>
      </c>
      <c r="E97" s="23">
        <v>0.1222</v>
      </c>
      <c r="F97" s="16">
        <f t="shared" si="88"/>
        <v>13165000</v>
      </c>
      <c r="G97" s="23">
        <v>1.4999999999999999E-2</v>
      </c>
      <c r="H97" s="16">
        <f>+(F97*G97)+F97</f>
        <v>13362475</v>
      </c>
      <c r="I97" s="23">
        <v>0.02</v>
      </c>
      <c r="J97" s="16">
        <f>+(F97*I97)+F97</f>
        <v>13428300</v>
      </c>
      <c r="K97" s="35">
        <v>44</v>
      </c>
      <c r="L97" s="35">
        <v>484973586</v>
      </c>
      <c r="M97" s="35">
        <v>44</v>
      </c>
      <c r="N97" s="35">
        <v>496599598</v>
      </c>
      <c r="O97" s="16">
        <f>L97+N97</f>
        <v>981573184</v>
      </c>
      <c r="P97" s="16">
        <f>L97/(1+E97)</f>
        <v>432163238.28194612</v>
      </c>
      <c r="Q97" s="33">
        <f t="shared" si="89"/>
        <v>484973585.99999994</v>
      </c>
      <c r="R97" s="33">
        <f>L97-Q97</f>
        <v>0</v>
      </c>
      <c r="S97" s="33">
        <f>N97/(1+E97)</f>
        <v>442523256.10408121</v>
      </c>
      <c r="T97" s="33">
        <f t="shared" si="90"/>
        <v>496599597.99999994</v>
      </c>
      <c r="U97" s="33">
        <f>N97-T97</f>
        <v>0</v>
      </c>
      <c r="V97" s="33">
        <f t="shared" si="91"/>
        <v>0</v>
      </c>
      <c r="X97" s="83"/>
      <c r="Y97" s="83"/>
      <c r="Z97" s="84"/>
      <c r="AA97" s="84"/>
    </row>
    <row r="98" spans="2:27" x14ac:dyDescent="0.25">
      <c r="B98" s="92" t="s">
        <v>107</v>
      </c>
      <c r="C98" s="150"/>
      <c r="D98" s="22"/>
      <c r="E98" s="23"/>
      <c r="F98" s="22"/>
      <c r="G98" s="5"/>
      <c r="H98" s="33"/>
      <c r="I98" s="5"/>
      <c r="J98" s="33"/>
      <c r="K98" s="35"/>
      <c r="L98" s="35"/>
      <c r="M98" s="35"/>
      <c r="N98" s="35"/>
      <c r="O98" s="16"/>
      <c r="P98" s="33"/>
      <c r="Q98" s="33"/>
      <c r="R98" s="33"/>
      <c r="S98" s="33"/>
      <c r="T98" s="33"/>
      <c r="U98" s="33"/>
      <c r="V98" s="34"/>
      <c r="X98" s="83"/>
      <c r="Y98" s="83"/>
      <c r="Z98" s="84"/>
      <c r="AA98" s="84"/>
    </row>
    <row r="99" spans="2:27" x14ac:dyDescent="0.25">
      <c r="B99" s="91" t="s">
        <v>108</v>
      </c>
      <c r="C99" s="150">
        <v>106</v>
      </c>
      <c r="D99" s="16">
        <v>12441000</v>
      </c>
      <c r="E99" s="23">
        <v>0</v>
      </c>
      <c r="F99" s="16">
        <f t="shared" ref="F99:F108" si="92">+ROUND((D99*E99)+D99,-3)</f>
        <v>12441000</v>
      </c>
      <c r="G99" s="23">
        <v>1.4999999999999999E-2</v>
      </c>
      <c r="H99" s="16">
        <f t="shared" ref="H99:H108" si="93">+(F99*G99)+F99</f>
        <v>12627615</v>
      </c>
      <c r="I99" s="23">
        <v>0.02</v>
      </c>
      <c r="J99" s="16">
        <f t="shared" ref="J99:J108" si="94">+(F99*I99)+F99</f>
        <v>12689820</v>
      </c>
      <c r="K99" s="35">
        <v>60</v>
      </c>
      <c r="L99" s="35">
        <v>312070314</v>
      </c>
      <c r="M99" s="35">
        <v>64</v>
      </c>
      <c r="N99" s="35">
        <v>361834314</v>
      </c>
      <c r="O99" s="16">
        <f t="shared" ref="O99:O108" si="95">L99+N99</f>
        <v>673904628</v>
      </c>
      <c r="P99" s="16">
        <f>L99/(1+E99)</f>
        <v>312070314</v>
      </c>
      <c r="Q99" s="33">
        <f t="shared" ref="Q99:Q108" si="96">(P99*$Q$9)+P99</f>
        <v>350205306.37080002</v>
      </c>
      <c r="R99" s="33">
        <f t="shared" ref="R99:R108" si="97">L99-Q99</f>
        <v>-38134992.370800018</v>
      </c>
      <c r="S99" s="33">
        <f t="shared" ref="S99:S108" si="98">N99/(1+E99)</f>
        <v>361834314</v>
      </c>
      <c r="T99" s="33">
        <f t="shared" ref="T99:T108" si="99">(S99*$T$9)+S99</f>
        <v>406050467.17079997</v>
      </c>
      <c r="U99" s="33">
        <f t="shared" ref="U99:U108" si="100">N99-T99</f>
        <v>-44216153.170799971</v>
      </c>
      <c r="V99" s="33">
        <f>R99+U99</f>
        <v>-82351145.541599989</v>
      </c>
      <c r="X99" s="83"/>
      <c r="Y99" s="83"/>
      <c r="Z99" s="84"/>
      <c r="AA99" s="84"/>
    </row>
    <row r="100" spans="2:27" x14ac:dyDescent="0.25">
      <c r="B100" s="91" t="s">
        <v>109</v>
      </c>
      <c r="C100" s="150">
        <v>112</v>
      </c>
      <c r="D100" s="16">
        <v>16660000</v>
      </c>
      <c r="E100" s="23">
        <v>0</v>
      </c>
      <c r="F100" s="16">
        <f t="shared" si="92"/>
        <v>16660000</v>
      </c>
      <c r="G100" s="23">
        <v>1.4999999999999999E-2</v>
      </c>
      <c r="H100" s="16">
        <f t="shared" si="93"/>
        <v>16909900</v>
      </c>
      <c r="I100" s="23">
        <v>0.02</v>
      </c>
      <c r="J100" s="16">
        <f t="shared" si="94"/>
        <v>16993200</v>
      </c>
      <c r="K100" s="35">
        <v>3</v>
      </c>
      <c r="L100" s="35">
        <v>20325200</v>
      </c>
      <c r="M100" s="35">
        <v>5</v>
      </c>
      <c r="N100" s="35">
        <v>36985200</v>
      </c>
      <c r="O100" s="16">
        <f t="shared" si="95"/>
        <v>57310400</v>
      </c>
      <c r="P100" s="16">
        <f t="shared" ref="P100:P108" si="101">L100/(1+E100)</f>
        <v>20325200</v>
      </c>
      <c r="Q100" s="33">
        <f t="shared" si="96"/>
        <v>22808939.440000001</v>
      </c>
      <c r="R100" s="33">
        <f t="shared" si="97"/>
        <v>-2483739.4400000013</v>
      </c>
      <c r="S100" s="33">
        <f t="shared" si="98"/>
        <v>36985200</v>
      </c>
      <c r="T100" s="33">
        <f t="shared" si="99"/>
        <v>41504791.439999998</v>
      </c>
      <c r="U100" s="33">
        <f t="shared" si="100"/>
        <v>-4519591.4399999976</v>
      </c>
      <c r="V100" s="33">
        <f t="shared" ref="V100:V108" si="102">R100+U100</f>
        <v>-7003330.879999999</v>
      </c>
      <c r="X100" s="83"/>
      <c r="Y100" s="83"/>
      <c r="Z100" s="84"/>
      <c r="AA100" s="84"/>
    </row>
    <row r="101" spans="2:27" x14ac:dyDescent="0.25">
      <c r="B101" s="91" t="s">
        <v>110</v>
      </c>
      <c r="C101" s="150">
        <v>30</v>
      </c>
      <c r="D101" s="16">
        <v>8982000</v>
      </c>
      <c r="E101" s="23">
        <v>0.1222</v>
      </c>
      <c r="F101" s="16">
        <f t="shared" si="92"/>
        <v>10080000</v>
      </c>
      <c r="G101" s="23">
        <v>1.4999999999999999E-2</v>
      </c>
      <c r="H101" s="16">
        <f t="shared" si="93"/>
        <v>10231200</v>
      </c>
      <c r="I101" s="23">
        <v>0.02</v>
      </c>
      <c r="J101" s="16">
        <f t="shared" si="94"/>
        <v>10281600</v>
      </c>
      <c r="K101" s="35">
        <v>12</v>
      </c>
      <c r="L101" s="35">
        <v>113821600</v>
      </c>
      <c r="M101" s="35">
        <v>12</v>
      </c>
      <c r="N101" s="35">
        <v>119019800</v>
      </c>
      <c r="O101" s="16">
        <f t="shared" si="95"/>
        <v>232841400</v>
      </c>
      <c r="P101" s="16">
        <f t="shared" si="101"/>
        <v>101427196.57815005</v>
      </c>
      <c r="Q101" s="33">
        <f t="shared" si="96"/>
        <v>113821599.99999999</v>
      </c>
      <c r="R101" s="33">
        <f t="shared" si="97"/>
        <v>0</v>
      </c>
      <c r="S101" s="33">
        <f t="shared" si="98"/>
        <v>106059347.70985563</v>
      </c>
      <c r="T101" s="33">
        <f t="shared" si="99"/>
        <v>119019799.99999999</v>
      </c>
      <c r="U101" s="33">
        <f t="shared" si="100"/>
        <v>0</v>
      </c>
      <c r="V101" s="33">
        <f t="shared" si="102"/>
        <v>0</v>
      </c>
      <c r="X101" s="83"/>
      <c r="Y101" s="83"/>
      <c r="Z101" s="84"/>
      <c r="AA101" s="84"/>
    </row>
    <row r="102" spans="2:27" x14ac:dyDescent="0.25">
      <c r="B102" s="91" t="s">
        <v>111</v>
      </c>
      <c r="C102" s="150">
        <v>30</v>
      </c>
      <c r="D102" s="16">
        <v>9421000</v>
      </c>
      <c r="E102" s="23">
        <v>0.1222</v>
      </c>
      <c r="F102" s="16">
        <f t="shared" si="92"/>
        <v>10572000</v>
      </c>
      <c r="G102" s="23">
        <v>1.4999999999999999E-2</v>
      </c>
      <c r="H102" s="16">
        <f t="shared" si="93"/>
        <v>10730580</v>
      </c>
      <c r="I102" s="23">
        <v>0.02</v>
      </c>
      <c r="J102" s="16">
        <f t="shared" si="94"/>
        <v>10783440</v>
      </c>
      <c r="K102" s="35">
        <v>10</v>
      </c>
      <c r="L102" s="35">
        <v>98830000</v>
      </c>
      <c r="M102" s="35">
        <v>10</v>
      </c>
      <c r="N102" s="35">
        <v>100434000</v>
      </c>
      <c r="O102" s="16">
        <f t="shared" si="95"/>
        <v>199264000</v>
      </c>
      <c r="P102" s="16">
        <f t="shared" si="101"/>
        <v>88068080.556050614</v>
      </c>
      <c r="Q102" s="33">
        <f t="shared" si="96"/>
        <v>98830000</v>
      </c>
      <c r="R102" s="33">
        <f t="shared" si="97"/>
        <v>0</v>
      </c>
      <c r="S102" s="33">
        <f t="shared" si="98"/>
        <v>89497415.790411681</v>
      </c>
      <c r="T102" s="33">
        <f t="shared" si="99"/>
        <v>100433999.99999999</v>
      </c>
      <c r="U102" s="33">
        <f t="shared" si="100"/>
        <v>0</v>
      </c>
      <c r="V102" s="33">
        <f t="shared" si="102"/>
        <v>0</v>
      </c>
      <c r="X102" s="83"/>
      <c r="Y102" s="83"/>
      <c r="Z102" s="84"/>
      <c r="AA102" s="84"/>
    </row>
    <row r="103" spans="2:27" x14ac:dyDescent="0.25">
      <c r="B103" s="91" t="s">
        <v>112</v>
      </c>
      <c r="C103" s="150">
        <v>30</v>
      </c>
      <c r="D103" s="16">
        <v>10426000</v>
      </c>
      <c r="E103" s="23">
        <v>0.1222</v>
      </c>
      <c r="F103" s="16">
        <f t="shared" si="92"/>
        <v>11700000</v>
      </c>
      <c r="G103" s="23">
        <v>1.4999999999999999E-2</v>
      </c>
      <c r="H103" s="16">
        <f t="shared" si="93"/>
        <v>11875500</v>
      </c>
      <c r="I103" s="23">
        <v>0.02</v>
      </c>
      <c r="J103" s="16">
        <f t="shared" si="94"/>
        <v>11934000</v>
      </c>
      <c r="K103" s="35">
        <v>14</v>
      </c>
      <c r="L103" s="35">
        <v>161460000</v>
      </c>
      <c r="M103" s="35">
        <v>12</v>
      </c>
      <c r="N103" s="35">
        <v>138025000</v>
      </c>
      <c r="O103" s="16">
        <f t="shared" si="95"/>
        <v>299485000</v>
      </c>
      <c r="P103" s="16">
        <f t="shared" si="101"/>
        <v>143878096.59597218</v>
      </c>
      <c r="Q103" s="33">
        <f t="shared" si="96"/>
        <v>161459999.99999997</v>
      </c>
      <c r="R103" s="33">
        <f t="shared" si="97"/>
        <v>0</v>
      </c>
      <c r="S103" s="33">
        <f t="shared" si="98"/>
        <v>122995009.80217429</v>
      </c>
      <c r="T103" s="33">
        <f t="shared" si="99"/>
        <v>138024999.99999997</v>
      </c>
      <c r="U103" s="33">
        <f t="shared" si="100"/>
        <v>0</v>
      </c>
      <c r="V103" s="33">
        <f t="shared" si="102"/>
        <v>0</v>
      </c>
      <c r="X103" s="83"/>
      <c r="Y103" s="83"/>
      <c r="Z103" s="84"/>
      <c r="AA103" s="84"/>
    </row>
    <row r="104" spans="2:27" x14ac:dyDescent="0.25">
      <c r="B104" s="91" t="s">
        <v>113</v>
      </c>
      <c r="C104" s="150">
        <v>52</v>
      </c>
      <c r="D104" s="16">
        <v>11571000</v>
      </c>
      <c r="E104" s="23">
        <v>0.1222</v>
      </c>
      <c r="F104" s="16">
        <f t="shared" si="92"/>
        <v>12985000</v>
      </c>
      <c r="G104" s="23">
        <v>1.4999999999999999E-2</v>
      </c>
      <c r="H104" s="16">
        <f t="shared" si="93"/>
        <v>13179775</v>
      </c>
      <c r="I104" s="23">
        <v>0.02</v>
      </c>
      <c r="J104" s="16">
        <f t="shared" si="94"/>
        <v>13244700</v>
      </c>
      <c r="K104" s="35">
        <v>52</v>
      </c>
      <c r="L104" s="35">
        <v>361019750</v>
      </c>
      <c r="M104" s="35">
        <v>50</v>
      </c>
      <c r="N104" s="35">
        <v>335049750</v>
      </c>
      <c r="O104" s="16">
        <f t="shared" si="95"/>
        <v>696069500</v>
      </c>
      <c r="P104" s="16">
        <f t="shared" si="101"/>
        <v>321707137.76510423</v>
      </c>
      <c r="Q104" s="33">
        <f t="shared" si="96"/>
        <v>361019750</v>
      </c>
      <c r="R104" s="33">
        <f t="shared" si="97"/>
        <v>0</v>
      </c>
      <c r="S104" s="33">
        <f t="shared" si="98"/>
        <v>298565095.34842271</v>
      </c>
      <c r="T104" s="33">
        <f t="shared" si="99"/>
        <v>335049749.99999994</v>
      </c>
      <c r="U104" s="33">
        <f t="shared" si="100"/>
        <v>0</v>
      </c>
      <c r="V104" s="33">
        <f t="shared" si="102"/>
        <v>0</v>
      </c>
      <c r="X104" s="83"/>
      <c r="Y104" s="83"/>
      <c r="Z104" s="84"/>
      <c r="AA104" s="84"/>
    </row>
    <row r="105" spans="2:27" x14ac:dyDescent="0.25">
      <c r="B105" s="91" t="s">
        <v>114</v>
      </c>
      <c r="C105" s="150">
        <v>46</v>
      </c>
      <c r="D105" s="16">
        <v>9442000</v>
      </c>
      <c r="E105" s="23">
        <v>0.1222</v>
      </c>
      <c r="F105" s="16">
        <f t="shared" si="92"/>
        <v>10596000</v>
      </c>
      <c r="G105" s="23">
        <v>1.4999999999999999E-2</v>
      </c>
      <c r="H105" s="16">
        <f t="shared" si="93"/>
        <v>10754940</v>
      </c>
      <c r="I105" s="23">
        <v>0.02</v>
      </c>
      <c r="J105" s="16">
        <f t="shared" si="94"/>
        <v>10807920</v>
      </c>
      <c r="K105" s="35">
        <v>12</v>
      </c>
      <c r="L105" s="35">
        <v>114436800</v>
      </c>
      <c r="M105" s="35">
        <v>11</v>
      </c>
      <c r="N105" s="35">
        <v>109138800</v>
      </c>
      <c r="O105" s="16">
        <f t="shared" si="95"/>
        <v>223575600</v>
      </c>
      <c r="P105" s="16">
        <f t="shared" si="101"/>
        <v>101975405.45357333</v>
      </c>
      <c r="Q105" s="33">
        <f t="shared" si="96"/>
        <v>114436800</v>
      </c>
      <c r="R105" s="33">
        <f t="shared" si="97"/>
        <v>0</v>
      </c>
      <c r="S105" s="33">
        <f t="shared" si="98"/>
        <v>97254321.867759749</v>
      </c>
      <c r="T105" s="33">
        <f t="shared" si="99"/>
        <v>109138799.99999999</v>
      </c>
      <c r="U105" s="33">
        <f t="shared" si="100"/>
        <v>0</v>
      </c>
      <c r="V105" s="33">
        <f t="shared" si="102"/>
        <v>0</v>
      </c>
      <c r="X105" s="83"/>
      <c r="Y105" s="83"/>
      <c r="Z105" s="84"/>
      <c r="AA105" s="84"/>
    </row>
    <row r="106" spans="2:27" x14ac:dyDescent="0.25">
      <c r="B106" s="91" t="s">
        <v>115</v>
      </c>
      <c r="C106" s="150">
        <v>48</v>
      </c>
      <c r="D106" s="16">
        <v>11622000</v>
      </c>
      <c r="E106" s="23">
        <v>0.1222</v>
      </c>
      <c r="F106" s="16">
        <f t="shared" si="92"/>
        <v>13042000</v>
      </c>
      <c r="G106" s="23">
        <v>1.4999999999999999E-2</v>
      </c>
      <c r="H106" s="16">
        <f t="shared" si="93"/>
        <v>13237630</v>
      </c>
      <c r="I106" s="23">
        <v>0.02</v>
      </c>
      <c r="J106" s="16">
        <f t="shared" si="94"/>
        <v>13302840</v>
      </c>
      <c r="K106" s="35">
        <v>11</v>
      </c>
      <c r="L106" s="35">
        <v>130420000</v>
      </c>
      <c r="M106" s="35">
        <v>14</v>
      </c>
      <c r="N106" s="35">
        <v>176067000</v>
      </c>
      <c r="O106" s="16">
        <f t="shared" si="95"/>
        <v>306487000</v>
      </c>
      <c r="P106" s="16">
        <f t="shared" si="101"/>
        <v>116218142.93352343</v>
      </c>
      <c r="Q106" s="33">
        <f t="shared" si="96"/>
        <v>130420000</v>
      </c>
      <c r="R106" s="33">
        <f t="shared" si="97"/>
        <v>0</v>
      </c>
      <c r="S106" s="33">
        <f t="shared" si="98"/>
        <v>156894492.96025664</v>
      </c>
      <c r="T106" s="33">
        <f t="shared" si="99"/>
        <v>176067000</v>
      </c>
      <c r="U106" s="33">
        <f t="shared" si="100"/>
        <v>0</v>
      </c>
      <c r="V106" s="33">
        <f t="shared" si="102"/>
        <v>0</v>
      </c>
      <c r="X106" s="83"/>
      <c r="Y106" s="83"/>
      <c r="Z106" s="84"/>
      <c r="AA106" s="84"/>
    </row>
    <row r="107" spans="2:27" x14ac:dyDescent="0.25">
      <c r="B107" s="91" t="s">
        <v>116</v>
      </c>
      <c r="C107" s="150">
        <v>40</v>
      </c>
      <c r="D107" s="16">
        <v>11700000</v>
      </c>
      <c r="E107" s="23">
        <v>0.1222</v>
      </c>
      <c r="F107" s="16">
        <f t="shared" si="92"/>
        <v>13130000</v>
      </c>
      <c r="G107" s="23">
        <v>1.4999999999999999E-2</v>
      </c>
      <c r="H107" s="16">
        <f t="shared" si="93"/>
        <v>13326950</v>
      </c>
      <c r="I107" s="23">
        <v>0.02</v>
      </c>
      <c r="J107" s="16">
        <f t="shared" si="94"/>
        <v>13392600</v>
      </c>
      <c r="K107" s="35">
        <v>22</v>
      </c>
      <c r="L107" s="35">
        <v>261287000</v>
      </c>
      <c r="M107" s="35">
        <v>18</v>
      </c>
      <c r="N107" s="35">
        <v>208767000</v>
      </c>
      <c r="O107" s="16">
        <f t="shared" si="95"/>
        <v>470054000</v>
      </c>
      <c r="P107" s="16">
        <f t="shared" si="101"/>
        <v>232834610.58634824</v>
      </c>
      <c r="Q107" s="33">
        <f t="shared" si="96"/>
        <v>261287000</v>
      </c>
      <c r="R107" s="33">
        <f t="shared" si="97"/>
        <v>0</v>
      </c>
      <c r="S107" s="33">
        <f t="shared" si="98"/>
        <v>186033683.83532345</v>
      </c>
      <c r="T107" s="33">
        <f t="shared" si="99"/>
        <v>208766999.99999997</v>
      </c>
      <c r="U107" s="33">
        <f t="shared" si="100"/>
        <v>0</v>
      </c>
      <c r="V107" s="33">
        <f t="shared" si="102"/>
        <v>0</v>
      </c>
      <c r="X107" s="83"/>
      <c r="Y107" s="83"/>
      <c r="Z107" s="84"/>
      <c r="AA107" s="84"/>
    </row>
    <row r="108" spans="2:27" x14ac:dyDescent="0.25">
      <c r="B108" s="91" t="s">
        <v>117</v>
      </c>
      <c r="C108" s="150">
        <v>48</v>
      </c>
      <c r="D108" s="16">
        <v>9442000</v>
      </c>
      <c r="E108" s="23">
        <v>0.1222</v>
      </c>
      <c r="F108" s="16">
        <f t="shared" si="92"/>
        <v>10596000</v>
      </c>
      <c r="G108" s="23">
        <v>1.4999999999999999E-2</v>
      </c>
      <c r="H108" s="16">
        <f t="shared" si="93"/>
        <v>10754940</v>
      </c>
      <c r="I108" s="23">
        <v>0.02</v>
      </c>
      <c r="J108" s="16">
        <f t="shared" si="94"/>
        <v>10807920</v>
      </c>
      <c r="K108" s="35">
        <v>9</v>
      </c>
      <c r="L108" s="35">
        <v>82648800</v>
      </c>
      <c r="M108" s="35">
        <v>9</v>
      </c>
      <c r="N108" s="35">
        <v>82648800</v>
      </c>
      <c r="O108" s="16">
        <f t="shared" si="95"/>
        <v>165297600</v>
      </c>
      <c r="P108" s="16">
        <f t="shared" si="101"/>
        <v>73648903.938691854</v>
      </c>
      <c r="Q108" s="33">
        <f t="shared" si="96"/>
        <v>82648800</v>
      </c>
      <c r="R108" s="33">
        <f t="shared" si="97"/>
        <v>0</v>
      </c>
      <c r="S108" s="33">
        <f t="shared" si="98"/>
        <v>73648903.938691854</v>
      </c>
      <c r="T108" s="33">
        <f t="shared" si="99"/>
        <v>82648800</v>
      </c>
      <c r="U108" s="33">
        <f t="shared" si="100"/>
        <v>0</v>
      </c>
      <c r="V108" s="33">
        <f t="shared" si="102"/>
        <v>0</v>
      </c>
      <c r="X108" s="83"/>
      <c r="Y108" s="83"/>
      <c r="Z108" s="84"/>
      <c r="AA108" s="84"/>
    </row>
    <row r="109" spans="2:27" x14ac:dyDescent="0.25">
      <c r="B109" s="92" t="s">
        <v>34</v>
      </c>
      <c r="C109" s="150"/>
      <c r="D109" s="22"/>
      <c r="E109" s="23"/>
      <c r="F109" s="22"/>
      <c r="G109" s="5"/>
      <c r="H109" s="33"/>
      <c r="I109" s="5"/>
      <c r="J109" s="33"/>
      <c r="K109" s="35"/>
      <c r="L109" s="35"/>
      <c r="M109" s="35"/>
      <c r="N109" s="35"/>
      <c r="O109" s="16"/>
      <c r="P109" s="33"/>
      <c r="Q109" s="33"/>
      <c r="R109" s="33"/>
      <c r="S109" s="33"/>
      <c r="T109" s="33"/>
      <c r="U109" s="33"/>
      <c r="V109" s="34"/>
      <c r="X109" s="83"/>
      <c r="Y109" s="83"/>
      <c r="Z109" s="84"/>
      <c r="AA109" s="84"/>
    </row>
    <row r="110" spans="2:27" x14ac:dyDescent="0.25">
      <c r="B110" s="91" t="s">
        <v>118</v>
      </c>
      <c r="C110" s="150">
        <v>96</v>
      </c>
      <c r="D110" s="16">
        <v>17448000</v>
      </c>
      <c r="E110" s="23">
        <v>0</v>
      </c>
      <c r="F110" s="16">
        <f t="shared" ref="F110:F136" si="103">+ROUND((D110*E110)+D110,-3)</f>
        <v>17448000</v>
      </c>
      <c r="G110" s="23">
        <v>1.4999999999999999E-2</v>
      </c>
      <c r="H110" s="16">
        <f t="shared" ref="H110:H136" si="104">+(F110*G110)+F110</f>
        <v>17709720</v>
      </c>
      <c r="I110" s="23">
        <v>0.02</v>
      </c>
      <c r="J110" s="16">
        <f t="shared" ref="J110:J129" si="105">+(F110*I110)+F110</f>
        <v>17796960</v>
      </c>
      <c r="K110" s="35">
        <v>8.5</v>
      </c>
      <c r="L110" s="35">
        <v>61068000</v>
      </c>
      <c r="M110" s="35">
        <v>10</v>
      </c>
      <c r="N110" s="35">
        <v>87240000</v>
      </c>
      <c r="O110" s="16">
        <f t="shared" ref="O110:O136" si="106">L110+N110</f>
        <v>148308000</v>
      </c>
      <c r="P110" s="16">
        <f t="shared" ref="P110:P136" si="107">L110/(1+E110)</f>
        <v>61068000</v>
      </c>
      <c r="Q110" s="33">
        <f t="shared" ref="Q110:Q136" si="108">(P110*$Q$9)+P110</f>
        <v>68530509.599999994</v>
      </c>
      <c r="R110" s="33">
        <f t="shared" ref="R110:R136" si="109">L110-Q110</f>
        <v>-7462509.599999994</v>
      </c>
      <c r="S110" s="33">
        <f t="shared" ref="S110:S136" si="110">N110/(1+E110)</f>
        <v>87240000</v>
      </c>
      <c r="T110" s="33">
        <f t="shared" ref="T110:T136" si="111">(S110*$T$9)+S110</f>
        <v>97900728</v>
      </c>
      <c r="U110" s="33">
        <f t="shared" ref="U110:U136" si="112">N110-T110</f>
        <v>-10660728</v>
      </c>
      <c r="V110" s="33">
        <f t="shared" ref="V110:V136" si="113">R110+U110</f>
        <v>-18123237.599999994</v>
      </c>
      <c r="X110" s="83"/>
      <c r="Y110" s="83"/>
      <c r="Z110" s="84"/>
      <c r="AA110" s="84"/>
    </row>
    <row r="111" spans="2:27" x14ac:dyDescent="0.25">
      <c r="B111" s="91" t="s">
        <v>119</v>
      </c>
      <c r="C111" s="150">
        <v>35</v>
      </c>
      <c r="D111" s="16">
        <v>9603000</v>
      </c>
      <c r="E111" s="23">
        <v>0.1222</v>
      </c>
      <c r="F111" s="16">
        <f t="shared" si="103"/>
        <v>10776000</v>
      </c>
      <c r="G111" s="23">
        <v>1.4999999999999999E-2</v>
      </c>
      <c r="H111" s="16">
        <f t="shared" si="104"/>
        <v>10937640</v>
      </c>
      <c r="I111" s="23">
        <v>0.02</v>
      </c>
      <c r="J111" s="16">
        <f t="shared" si="105"/>
        <v>10991520</v>
      </c>
      <c r="K111" s="35">
        <v>15</v>
      </c>
      <c r="L111" s="35">
        <v>143477400</v>
      </c>
      <c r="M111" s="35">
        <v>16</v>
      </c>
      <c r="N111" s="35">
        <v>160602900</v>
      </c>
      <c r="O111" s="16">
        <f t="shared" si="106"/>
        <v>304080300</v>
      </c>
      <c r="P111" s="16">
        <f t="shared" si="107"/>
        <v>127853680.27089645</v>
      </c>
      <c r="Q111" s="33">
        <f t="shared" si="108"/>
        <v>143477400</v>
      </c>
      <c r="R111" s="33">
        <f t="shared" si="109"/>
        <v>0</v>
      </c>
      <c r="S111" s="33">
        <f t="shared" si="110"/>
        <v>143114328.99661377</v>
      </c>
      <c r="T111" s="33">
        <f t="shared" si="111"/>
        <v>160602899.99999997</v>
      </c>
      <c r="U111" s="33">
        <f t="shared" si="112"/>
        <v>0</v>
      </c>
      <c r="V111" s="33">
        <f t="shared" si="113"/>
        <v>0</v>
      </c>
      <c r="X111" s="83"/>
      <c r="Y111" s="83"/>
      <c r="Z111" s="84"/>
      <c r="AA111" s="84"/>
    </row>
    <row r="112" spans="2:27" x14ac:dyDescent="0.25">
      <c r="B112" s="91" t="s">
        <v>120</v>
      </c>
      <c r="C112" s="150">
        <v>34</v>
      </c>
      <c r="D112" s="16">
        <v>10738000</v>
      </c>
      <c r="E112" s="23">
        <v>0.1222</v>
      </c>
      <c r="F112" s="16">
        <f t="shared" si="103"/>
        <v>12050000</v>
      </c>
      <c r="G112" s="23">
        <v>1.4999999999999999E-2</v>
      </c>
      <c r="H112" s="16">
        <f t="shared" si="104"/>
        <v>12230750</v>
      </c>
      <c r="I112" s="23">
        <v>0.02</v>
      </c>
      <c r="J112" s="16">
        <f t="shared" si="105"/>
        <v>12291000</v>
      </c>
      <c r="K112" s="35">
        <v>58</v>
      </c>
      <c r="L112" s="35">
        <v>683085000</v>
      </c>
      <c r="M112" s="35">
        <v>38</v>
      </c>
      <c r="N112" s="35">
        <v>445850000</v>
      </c>
      <c r="O112" s="16">
        <f t="shared" si="106"/>
        <v>1128935000</v>
      </c>
      <c r="P112" s="16">
        <f t="shared" si="107"/>
        <v>608701657.45856345</v>
      </c>
      <c r="Q112" s="33">
        <f t="shared" si="108"/>
        <v>683084999.99999988</v>
      </c>
      <c r="R112" s="33">
        <f t="shared" si="109"/>
        <v>0</v>
      </c>
      <c r="S112" s="33">
        <f t="shared" si="110"/>
        <v>397299946.53359467</v>
      </c>
      <c r="T112" s="33">
        <f t="shared" si="111"/>
        <v>445849999.99999994</v>
      </c>
      <c r="U112" s="33">
        <f t="shared" si="112"/>
        <v>0</v>
      </c>
      <c r="V112" s="33">
        <f t="shared" si="113"/>
        <v>0</v>
      </c>
      <c r="X112" s="83"/>
      <c r="Y112" s="83"/>
      <c r="Z112" s="84"/>
      <c r="AA112" s="84"/>
    </row>
    <row r="113" spans="2:27" x14ac:dyDescent="0.25">
      <c r="B113" s="91" t="s">
        <v>121</v>
      </c>
      <c r="C113" s="150">
        <v>34</v>
      </c>
      <c r="D113" s="16">
        <v>10687000</v>
      </c>
      <c r="E113" s="23">
        <v>0.1222</v>
      </c>
      <c r="F113" s="16">
        <f t="shared" si="103"/>
        <v>11993000</v>
      </c>
      <c r="G113" s="23">
        <v>1.4999999999999999E-2</v>
      </c>
      <c r="H113" s="16">
        <f t="shared" si="104"/>
        <v>12172895</v>
      </c>
      <c r="I113" s="23">
        <v>0.02</v>
      </c>
      <c r="J113" s="16">
        <f t="shared" si="105"/>
        <v>12232860</v>
      </c>
      <c r="K113" s="35">
        <v>11</v>
      </c>
      <c r="L113" s="35">
        <v>125273150</v>
      </c>
      <c r="M113" s="35">
        <v>10</v>
      </c>
      <c r="N113" s="35">
        <v>113933500</v>
      </c>
      <c r="O113" s="16">
        <f t="shared" si="106"/>
        <v>239206650</v>
      </c>
      <c r="P113" s="16">
        <f t="shared" si="107"/>
        <v>111631750.13366601</v>
      </c>
      <c r="Q113" s="33">
        <f t="shared" si="108"/>
        <v>125273150</v>
      </c>
      <c r="R113" s="33">
        <f t="shared" si="109"/>
        <v>0</v>
      </c>
      <c r="S113" s="33">
        <f t="shared" si="110"/>
        <v>101526911.42398858</v>
      </c>
      <c r="T113" s="33">
        <f t="shared" si="111"/>
        <v>113933499.99999999</v>
      </c>
      <c r="U113" s="33">
        <f t="shared" si="112"/>
        <v>0</v>
      </c>
      <c r="V113" s="33">
        <f t="shared" si="113"/>
        <v>0</v>
      </c>
      <c r="X113" s="83"/>
      <c r="Y113" s="83"/>
      <c r="Z113" s="84"/>
      <c r="AA113" s="84"/>
    </row>
    <row r="114" spans="2:27" x14ac:dyDescent="0.25">
      <c r="B114" s="91" t="s">
        <v>122</v>
      </c>
      <c r="C114" s="150">
        <v>34</v>
      </c>
      <c r="D114" s="16">
        <v>10687000</v>
      </c>
      <c r="E114" s="23">
        <v>0.1222</v>
      </c>
      <c r="F114" s="16">
        <f t="shared" si="103"/>
        <v>11993000</v>
      </c>
      <c r="G114" s="23">
        <v>1.4999999999999999E-2</v>
      </c>
      <c r="H114" s="16">
        <f t="shared" si="104"/>
        <v>12172895</v>
      </c>
      <c r="I114" s="23">
        <v>0.02</v>
      </c>
      <c r="J114" s="16">
        <f t="shared" si="105"/>
        <v>12232860</v>
      </c>
      <c r="K114" s="35">
        <v>10</v>
      </c>
      <c r="L114" s="35">
        <v>119853000</v>
      </c>
      <c r="M114" s="35">
        <v>12</v>
      </c>
      <c r="N114" s="35">
        <v>143916000</v>
      </c>
      <c r="O114" s="16">
        <f t="shared" si="106"/>
        <v>263769000</v>
      </c>
      <c r="P114" s="16">
        <f t="shared" si="107"/>
        <v>106801817.85777935</v>
      </c>
      <c r="Q114" s="33">
        <f t="shared" si="108"/>
        <v>119852999.99999999</v>
      </c>
      <c r="R114" s="33">
        <f t="shared" si="109"/>
        <v>0</v>
      </c>
      <c r="S114" s="33">
        <f t="shared" si="110"/>
        <v>128244519.69345927</v>
      </c>
      <c r="T114" s="33">
        <f t="shared" si="111"/>
        <v>143916000</v>
      </c>
      <c r="U114" s="33">
        <f t="shared" si="112"/>
        <v>0</v>
      </c>
      <c r="V114" s="33">
        <f t="shared" si="113"/>
        <v>0</v>
      </c>
      <c r="X114" s="83"/>
      <c r="Y114" s="83"/>
      <c r="Z114" s="84"/>
      <c r="AA114" s="84"/>
    </row>
    <row r="115" spans="2:27" x14ac:dyDescent="0.25">
      <c r="B115" s="91" t="s">
        <v>123</v>
      </c>
      <c r="C115" s="150">
        <v>34</v>
      </c>
      <c r="D115" s="16">
        <v>10738000</v>
      </c>
      <c r="E115" s="23">
        <v>0.1222</v>
      </c>
      <c r="F115" s="16">
        <f t="shared" si="103"/>
        <v>12050000</v>
      </c>
      <c r="G115" s="23">
        <v>1.4999999999999999E-2</v>
      </c>
      <c r="H115" s="16">
        <f t="shared" si="104"/>
        <v>12230750</v>
      </c>
      <c r="I115" s="23">
        <v>0.02</v>
      </c>
      <c r="J115" s="16">
        <f t="shared" si="105"/>
        <v>12291000</v>
      </c>
      <c r="K115" s="35">
        <v>34</v>
      </c>
      <c r="L115" s="35">
        <v>394815000</v>
      </c>
      <c r="M115" s="35">
        <v>24</v>
      </c>
      <c r="N115" s="35">
        <v>277150000</v>
      </c>
      <c r="O115" s="16">
        <f t="shared" si="106"/>
        <v>671965000</v>
      </c>
      <c r="P115" s="16">
        <f t="shared" si="107"/>
        <v>351822313.31313491</v>
      </c>
      <c r="Q115" s="33">
        <f t="shared" si="108"/>
        <v>394815000</v>
      </c>
      <c r="R115" s="33">
        <f t="shared" si="109"/>
        <v>0</v>
      </c>
      <c r="S115" s="33">
        <f t="shared" si="110"/>
        <v>246970237.03439671</v>
      </c>
      <c r="T115" s="33">
        <f t="shared" si="111"/>
        <v>277150000</v>
      </c>
      <c r="U115" s="33">
        <f t="shared" si="112"/>
        <v>0</v>
      </c>
      <c r="V115" s="33">
        <f t="shared" si="113"/>
        <v>0</v>
      </c>
      <c r="X115" s="83"/>
      <c r="Y115" s="83"/>
      <c r="Z115" s="84"/>
      <c r="AA115" s="84"/>
    </row>
    <row r="116" spans="2:27" x14ac:dyDescent="0.25">
      <c r="B116" s="91" t="s">
        <v>124</v>
      </c>
      <c r="C116" s="150">
        <v>34</v>
      </c>
      <c r="D116" s="16">
        <v>10687000</v>
      </c>
      <c r="E116" s="23">
        <v>0.1222</v>
      </c>
      <c r="F116" s="16">
        <f t="shared" si="103"/>
        <v>11993000</v>
      </c>
      <c r="G116" s="23">
        <v>1.4999999999999999E-2</v>
      </c>
      <c r="H116" s="16">
        <f t="shared" si="104"/>
        <v>12172895</v>
      </c>
      <c r="I116" s="23">
        <v>0.02</v>
      </c>
      <c r="J116" s="16">
        <f t="shared" si="105"/>
        <v>12232860</v>
      </c>
      <c r="K116" s="35">
        <v>1</v>
      </c>
      <c r="L116" s="35">
        <v>11393350</v>
      </c>
      <c r="M116" s="35">
        <v>0</v>
      </c>
      <c r="N116" s="35">
        <v>0</v>
      </c>
      <c r="O116" s="16">
        <f t="shared" si="106"/>
        <v>11393350</v>
      </c>
      <c r="P116" s="16">
        <f t="shared" si="107"/>
        <v>10152691.142398858</v>
      </c>
      <c r="Q116" s="33">
        <f t="shared" si="108"/>
        <v>11393350</v>
      </c>
      <c r="R116" s="33">
        <f t="shared" si="109"/>
        <v>0</v>
      </c>
      <c r="S116" s="33">
        <f t="shared" si="110"/>
        <v>0</v>
      </c>
      <c r="T116" s="33">
        <f t="shared" si="111"/>
        <v>0</v>
      </c>
      <c r="U116" s="33">
        <f t="shared" si="112"/>
        <v>0</v>
      </c>
      <c r="V116" s="33">
        <f t="shared" si="113"/>
        <v>0</v>
      </c>
      <c r="X116" s="83"/>
      <c r="Y116" s="83"/>
      <c r="Z116" s="84"/>
      <c r="AA116" s="84"/>
    </row>
    <row r="117" spans="2:27" x14ac:dyDescent="0.25">
      <c r="B117" s="91" t="s">
        <v>125</v>
      </c>
      <c r="C117" s="150">
        <v>34</v>
      </c>
      <c r="D117" s="16">
        <v>10687000</v>
      </c>
      <c r="E117" s="23">
        <v>0.1222</v>
      </c>
      <c r="F117" s="16">
        <f t="shared" si="103"/>
        <v>11993000</v>
      </c>
      <c r="G117" s="23">
        <v>1.4999999999999999E-2</v>
      </c>
      <c r="H117" s="16">
        <f t="shared" si="104"/>
        <v>12172895</v>
      </c>
      <c r="I117" s="23">
        <v>0.02</v>
      </c>
      <c r="J117" s="16">
        <f t="shared" si="105"/>
        <v>12232860</v>
      </c>
      <c r="K117" s="35">
        <v>7</v>
      </c>
      <c r="L117" s="35">
        <v>79735550</v>
      </c>
      <c r="M117" s="35">
        <v>10</v>
      </c>
      <c r="N117" s="35">
        <v>113933500</v>
      </c>
      <c r="O117" s="16">
        <f t="shared" si="106"/>
        <v>193669050</v>
      </c>
      <c r="P117" s="16">
        <f t="shared" si="107"/>
        <v>71052887.185884863</v>
      </c>
      <c r="Q117" s="33">
        <f t="shared" si="108"/>
        <v>79735550</v>
      </c>
      <c r="R117" s="33">
        <f t="shared" si="109"/>
        <v>0</v>
      </c>
      <c r="S117" s="33">
        <f t="shared" si="110"/>
        <v>101526911.42398858</v>
      </c>
      <c r="T117" s="33">
        <f t="shared" si="111"/>
        <v>113933499.99999999</v>
      </c>
      <c r="U117" s="33">
        <f t="shared" si="112"/>
        <v>0</v>
      </c>
      <c r="V117" s="33">
        <f t="shared" si="113"/>
        <v>0</v>
      </c>
      <c r="X117" s="83"/>
      <c r="Y117" s="83"/>
      <c r="Z117" s="84"/>
      <c r="AA117" s="84"/>
    </row>
    <row r="118" spans="2:27" x14ac:dyDescent="0.25">
      <c r="B118" s="91" t="s">
        <v>126</v>
      </c>
      <c r="C118" s="150">
        <v>34</v>
      </c>
      <c r="D118" s="16">
        <v>10051000</v>
      </c>
      <c r="E118" s="23">
        <v>0.1222</v>
      </c>
      <c r="F118" s="16">
        <f t="shared" si="103"/>
        <v>11279000</v>
      </c>
      <c r="G118" s="23">
        <v>1.4999999999999999E-2</v>
      </c>
      <c r="H118" s="16">
        <f t="shared" si="104"/>
        <v>11448185</v>
      </c>
      <c r="I118" s="23">
        <v>0.02</v>
      </c>
      <c r="J118" s="16">
        <f t="shared" si="105"/>
        <v>11504580</v>
      </c>
      <c r="K118" s="35">
        <v>16</v>
      </c>
      <c r="L118" s="35">
        <v>168003000</v>
      </c>
      <c r="M118" s="35">
        <v>12</v>
      </c>
      <c r="N118" s="35">
        <v>124080000</v>
      </c>
      <c r="O118" s="16">
        <f t="shared" si="106"/>
        <v>292083000</v>
      </c>
      <c r="P118" s="16">
        <f t="shared" si="107"/>
        <v>149708608.09124932</v>
      </c>
      <c r="Q118" s="33">
        <f t="shared" si="108"/>
        <v>168003000</v>
      </c>
      <c r="R118" s="33">
        <f t="shared" si="109"/>
        <v>0</v>
      </c>
      <c r="S118" s="33">
        <f t="shared" si="110"/>
        <v>110568526.1094279</v>
      </c>
      <c r="T118" s="33">
        <f t="shared" si="111"/>
        <v>124079999.99999999</v>
      </c>
      <c r="U118" s="33">
        <f t="shared" si="112"/>
        <v>0</v>
      </c>
      <c r="V118" s="33">
        <f t="shared" si="113"/>
        <v>0</v>
      </c>
      <c r="X118" s="83"/>
      <c r="Y118" s="83"/>
      <c r="Z118" s="84"/>
      <c r="AA118" s="84"/>
    </row>
    <row r="119" spans="2:27" x14ac:dyDescent="0.25">
      <c r="B119" s="91" t="s">
        <v>127</v>
      </c>
      <c r="C119" s="150">
        <v>24</v>
      </c>
      <c r="D119" s="16">
        <v>8270000</v>
      </c>
      <c r="E119" s="23">
        <v>0.1222</v>
      </c>
      <c r="F119" s="16">
        <f t="shared" si="103"/>
        <v>9281000</v>
      </c>
      <c r="G119" s="23">
        <v>1.4999999999999999E-2</v>
      </c>
      <c r="H119" s="16">
        <f t="shared" si="104"/>
        <v>9420215</v>
      </c>
      <c r="I119" s="23">
        <v>0.02</v>
      </c>
      <c r="J119" s="16">
        <f t="shared" si="105"/>
        <v>9466620</v>
      </c>
      <c r="K119" s="35">
        <v>18</v>
      </c>
      <c r="L119" s="35">
        <v>166652650</v>
      </c>
      <c r="M119" s="35">
        <v>36</v>
      </c>
      <c r="N119" s="35">
        <v>334116000</v>
      </c>
      <c r="O119" s="16">
        <f t="shared" si="106"/>
        <v>500768650</v>
      </c>
      <c r="P119" s="16">
        <f t="shared" si="107"/>
        <v>148505302.08518979</v>
      </c>
      <c r="Q119" s="33">
        <f t="shared" si="108"/>
        <v>166652649.99999997</v>
      </c>
      <c r="R119" s="33">
        <f t="shared" si="109"/>
        <v>0</v>
      </c>
      <c r="S119" s="33">
        <f t="shared" si="110"/>
        <v>297733024.41632503</v>
      </c>
      <c r="T119" s="33">
        <f t="shared" si="111"/>
        <v>334115999.99999994</v>
      </c>
      <c r="U119" s="33">
        <f t="shared" si="112"/>
        <v>0</v>
      </c>
      <c r="V119" s="33">
        <f t="shared" si="113"/>
        <v>0</v>
      </c>
      <c r="X119" s="83"/>
      <c r="Y119" s="83"/>
      <c r="Z119" s="84"/>
      <c r="AA119" s="84"/>
    </row>
    <row r="120" spans="2:27" x14ac:dyDescent="0.25">
      <c r="B120" s="91" t="s">
        <v>128</v>
      </c>
      <c r="C120" s="150">
        <v>37</v>
      </c>
      <c r="D120" s="16">
        <v>12901000</v>
      </c>
      <c r="E120" s="23">
        <v>0.1222</v>
      </c>
      <c r="F120" s="16">
        <f t="shared" si="103"/>
        <v>14478000</v>
      </c>
      <c r="G120" s="23">
        <v>1.4999999999999999E-2</v>
      </c>
      <c r="H120" s="16">
        <f t="shared" si="104"/>
        <v>14695170</v>
      </c>
      <c r="I120" s="23">
        <v>0.02</v>
      </c>
      <c r="J120" s="16">
        <f t="shared" si="105"/>
        <v>14767560</v>
      </c>
      <c r="K120" s="35">
        <v>11</v>
      </c>
      <c r="L120" s="35">
        <v>150842200</v>
      </c>
      <c r="M120" s="35">
        <v>12</v>
      </c>
      <c r="N120" s="35">
        <v>166567200</v>
      </c>
      <c r="O120" s="16">
        <f t="shared" si="106"/>
        <v>317409400</v>
      </c>
      <c r="P120" s="16">
        <f t="shared" si="107"/>
        <v>134416503.29709497</v>
      </c>
      <c r="Q120" s="33">
        <f t="shared" si="108"/>
        <v>150842199.99999997</v>
      </c>
      <c r="R120" s="33">
        <f t="shared" si="109"/>
        <v>0</v>
      </c>
      <c r="S120" s="33">
        <f t="shared" si="110"/>
        <v>148429157.01301014</v>
      </c>
      <c r="T120" s="33">
        <f t="shared" si="111"/>
        <v>166567200</v>
      </c>
      <c r="U120" s="33">
        <f t="shared" si="112"/>
        <v>0</v>
      </c>
      <c r="V120" s="33">
        <f t="shared" si="113"/>
        <v>0</v>
      </c>
      <c r="X120" s="83"/>
      <c r="Y120" s="83"/>
      <c r="Z120" s="84"/>
      <c r="AA120" s="84"/>
    </row>
    <row r="121" spans="2:27" x14ac:dyDescent="0.25">
      <c r="B121" s="91" t="s">
        <v>129</v>
      </c>
      <c r="C121" s="150">
        <v>36</v>
      </c>
      <c r="D121" s="16">
        <v>14955000</v>
      </c>
      <c r="E121" s="23">
        <v>0.1222</v>
      </c>
      <c r="F121" s="16">
        <f t="shared" si="103"/>
        <v>16783000</v>
      </c>
      <c r="G121" s="23">
        <v>1.4999999999999999E-2</v>
      </c>
      <c r="H121" s="16">
        <f t="shared" si="104"/>
        <v>17034745</v>
      </c>
      <c r="I121" s="23">
        <v>0.02</v>
      </c>
      <c r="J121" s="16">
        <f t="shared" si="105"/>
        <v>17118660</v>
      </c>
      <c r="K121" s="35">
        <v>70</v>
      </c>
      <c r="L121" s="35">
        <v>1155000000</v>
      </c>
      <c r="M121" s="35">
        <v>68</v>
      </c>
      <c r="N121" s="35">
        <v>1071426720</v>
      </c>
      <c r="O121" s="16">
        <f t="shared" si="106"/>
        <v>2226426720</v>
      </c>
      <c r="P121" s="16">
        <f t="shared" si="107"/>
        <v>1029228301.5505257</v>
      </c>
      <c r="Q121" s="33">
        <f t="shared" si="108"/>
        <v>1155000000</v>
      </c>
      <c r="R121" s="33">
        <f t="shared" si="109"/>
        <v>0</v>
      </c>
      <c r="S121" s="33">
        <f t="shared" si="110"/>
        <v>954755587.23935115</v>
      </c>
      <c r="T121" s="33">
        <f t="shared" si="111"/>
        <v>1071426719.9999999</v>
      </c>
      <c r="U121" s="33">
        <f t="shared" si="112"/>
        <v>0</v>
      </c>
      <c r="V121" s="33">
        <f t="shared" si="113"/>
        <v>0</v>
      </c>
      <c r="X121" s="83"/>
      <c r="Y121" s="83"/>
      <c r="Z121" s="84"/>
      <c r="AA121" s="84"/>
    </row>
    <row r="122" spans="2:27" x14ac:dyDescent="0.25">
      <c r="B122" s="91" t="s">
        <v>130</v>
      </c>
      <c r="C122" s="150">
        <v>36</v>
      </c>
      <c r="D122" s="16">
        <v>14955000</v>
      </c>
      <c r="E122" s="23">
        <v>0.1222</v>
      </c>
      <c r="F122" s="16">
        <f t="shared" si="103"/>
        <v>16783000</v>
      </c>
      <c r="G122" s="23">
        <v>1.4999999999999999E-2</v>
      </c>
      <c r="H122" s="16">
        <f t="shared" si="104"/>
        <v>17034745</v>
      </c>
      <c r="I122" s="23">
        <v>0.02</v>
      </c>
      <c r="J122" s="16">
        <f t="shared" si="105"/>
        <v>17118660</v>
      </c>
      <c r="K122" s="35">
        <v>53</v>
      </c>
      <c r="L122" s="35">
        <v>930025920</v>
      </c>
      <c r="M122" s="35">
        <v>54</v>
      </c>
      <c r="N122" s="35">
        <v>845863200</v>
      </c>
      <c r="O122" s="16">
        <f t="shared" si="106"/>
        <v>1775889120</v>
      </c>
      <c r="P122" s="16">
        <f t="shared" si="107"/>
        <v>828752379.25503469</v>
      </c>
      <c r="Q122" s="33">
        <f t="shared" si="108"/>
        <v>930025919.99999988</v>
      </c>
      <c r="R122" s="33">
        <f t="shared" si="109"/>
        <v>0</v>
      </c>
      <c r="S122" s="33">
        <f t="shared" si="110"/>
        <v>753754410.97843516</v>
      </c>
      <c r="T122" s="33">
        <f t="shared" si="111"/>
        <v>845863200</v>
      </c>
      <c r="U122" s="33">
        <f t="shared" si="112"/>
        <v>0</v>
      </c>
      <c r="V122" s="33">
        <f t="shared" si="113"/>
        <v>0</v>
      </c>
      <c r="X122" s="83"/>
      <c r="Y122" s="83"/>
      <c r="Z122" s="84"/>
      <c r="AA122" s="84"/>
    </row>
    <row r="123" spans="2:27" x14ac:dyDescent="0.25">
      <c r="B123" s="91" t="s">
        <v>131</v>
      </c>
      <c r="C123" s="150">
        <v>24</v>
      </c>
      <c r="D123" s="16">
        <v>14955000</v>
      </c>
      <c r="E123" s="23">
        <v>0.1222</v>
      </c>
      <c r="F123" s="16">
        <f t="shared" si="103"/>
        <v>16783000</v>
      </c>
      <c r="G123" s="23">
        <v>1.4999999999999999E-2</v>
      </c>
      <c r="H123" s="16">
        <f t="shared" si="104"/>
        <v>17034745</v>
      </c>
      <c r="I123" s="23">
        <v>0.02</v>
      </c>
      <c r="J123" s="16">
        <f t="shared" si="105"/>
        <v>17118660</v>
      </c>
      <c r="K123" s="35">
        <v>76</v>
      </c>
      <c r="L123" s="35">
        <v>1280126460</v>
      </c>
      <c r="M123" s="35">
        <v>68</v>
      </c>
      <c r="N123" s="35">
        <v>1082587415</v>
      </c>
      <c r="O123" s="16">
        <f t="shared" si="106"/>
        <v>2362713875</v>
      </c>
      <c r="P123" s="16">
        <f t="shared" si="107"/>
        <v>1140729335.2343609</v>
      </c>
      <c r="Q123" s="33">
        <f t="shared" si="108"/>
        <v>1280126459.9999998</v>
      </c>
      <c r="R123" s="33">
        <f t="shared" si="109"/>
        <v>0</v>
      </c>
      <c r="S123" s="33">
        <f t="shared" si="110"/>
        <v>964700957.93976116</v>
      </c>
      <c r="T123" s="33">
        <f t="shared" si="111"/>
        <v>1082587415</v>
      </c>
      <c r="U123" s="33">
        <f t="shared" si="112"/>
        <v>0</v>
      </c>
      <c r="V123" s="33">
        <f t="shared" si="113"/>
        <v>0</v>
      </c>
      <c r="X123" s="83"/>
      <c r="Y123" s="83"/>
      <c r="Z123" s="84"/>
      <c r="AA123" s="84"/>
    </row>
    <row r="124" spans="2:27" x14ac:dyDescent="0.25">
      <c r="B124" s="91" t="s">
        <v>132</v>
      </c>
      <c r="C124" s="150">
        <v>32</v>
      </c>
      <c r="D124" s="16">
        <v>12475000</v>
      </c>
      <c r="E124" s="23">
        <v>0.1222</v>
      </c>
      <c r="F124" s="16">
        <f t="shared" si="103"/>
        <v>13999000</v>
      </c>
      <c r="G124" s="23">
        <v>1.4999999999999999E-2</v>
      </c>
      <c r="H124" s="16">
        <f t="shared" si="104"/>
        <v>14208985</v>
      </c>
      <c r="I124" s="23">
        <v>0.02</v>
      </c>
      <c r="J124" s="16">
        <f t="shared" si="105"/>
        <v>14278980</v>
      </c>
      <c r="K124" s="35">
        <v>9</v>
      </c>
      <c r="L124" s="35">
        <v>121157200</v>
      </c>
      <c r="M124" s="35">
        <v>16</v>
      </c>
      <c r="N124" s="35">
        <v>216984500</v>
      </c>
      <c r="O124" s="16">
        <f t="shared" si="106"/>
        <v>338141700</v>
      </c>
      <c r="P124" s="16">
        <f t="shared" si="107"/>
        <v>107963999.28711459</v>
      </c>
      <c r="Q124" s="33">
        <f t="shared" si="108"/>
        <v>121157200</v>
      </c>
      <c r="R124" s="33">
        <f t="shared" si="109"/>
        <v>0</v>
      </c>
      <c r="S124" s="33">
        <f t="shared" si="110"/>
        <v>193356353.59116021</v>
      </c>
      <c r="T124" s="33">
        <f t="shared" si="111"/>
        <v>216984500</v>
      </c>
      <c r="U124" s="33">
        <f t="shared" si="112"/>
        <v>0</v>
      </c>
      <c r="V124" s="33">
        <f t="shared" si="113"/>
        <v>0</v>
      </c>
      <c r="X124" s="83"/>
      <c r="Y124" s="83"/>
      <c r="Z124" s="84"/>
      <c r="AA124" s="84"/>
    </row>
    <row r="125" spans="2:27" x14ac:dyDescent="0.25">
      <c r="B125" s="91" t="s">
        <v>133</v>
      </c>
      <c r="C125" s="150">
        <v>24</v>
      </c>
      <c r="D125" s="16">
        <v>14955000</v>
      </c>
      <c r="E125" s="23">
        <v>0.1222</v>
      </c>
      <c r="F125" s="16">
        <f t="shared" si="103"/>
        <v>16783000</v>
      </c>
      <c r="G125" s="23">
        <v>1.4999999999999999E-2</v>
      </c>
      <c r="H125" s="16">
        <f t="shared" si="104"/>
        <v>17034745</v>
      </c>
      <c r="I125" s="23">
        <v>0.02</v>
      </c>
      <c r="J125" s="16">
        <f t="shared" si="105"/>
        <v>17118660</v>
      </c>
      <c r="K125" s="35">
        <v>15</v>
      </c>
      <c r="L125" s="35">
        <v>226914040</v>
      </c>
      <c r="M125" s="35">
        <v>15</v>
      </c>
      <c r="N125" s="35">
        <v>219773385</v>
      </c>
      <c r="O125" s="16">
        <f t="shared" si="106"/>
        <v>446687425</v>
      </c>
      <c r="P125" s="16">
        <f t="shared" si="107"/>
        <v>202204633.75512385</v>
      </c>
      <c r="Q125" s="33">
        <f t="shared" si="108"/>
        <v>226914040</v>
      </c>
      <c r="R125" s="33">
        <f t="shared" si="109"/>
        <v>0</v>
      </c>
      <c r="S125" s="33">
        <f t="shared" si="110"/>
        <v>195841547.8524327</v>
      </c>
      <c r="T125" s="33">
        <f t="shared" si="111"/>
        <v>219773384.99999997</v>
      </c>
      <c r="U125" s="33">
        <f t="shared" si="112"/>
        <v>0</v>
      </c>
      <c r="V125" s="33">
        <f t="shared" si="113"/>
        <v>0</v>
      </c>
      <c r="X125" s="83"/>
      <c r="Y125" s="83"/>
      <c r="Z125" s="84"/>
      <c r="AA125" s="84"/>
    </row>
    <row r="126" spans="2:27" x14ac:dyDescent="0.25">
      <c r="B126" s="91" t="s">
        <v>134</v>
      </c>
      <c r="C126" s="150">
        <v>36</v>
      </c>
      <c r="D126" s="16">
        <v>14955000</v>
      </c>
      <c r="E126" s="23">
        <v>0.1222</v>
      </c>
      <c r="F126" s="16">
        <f t="shared" si="103"/>
        <v>16783000</v>
      </c>
      <c r="G126" s="23">
        <v>1.4999999999999999E-2</v>
      </c>
      <c r="H126" s="16">
        <f t="shared" si="104"/>
        <v>17034745</v>
      </c>
      <c r="I126" s="23">
        <v>0.02</v>
      </c>
      <c r="J126" s="16">
        <f t="shared" si="105"/>
        <v>17118660</v>
      </c>
      <c r="K126" s="35">
        <v>54</v>
      </c>
      <c r="L126" s="35">
        <v>900518900</v>
      </c>
      <c r="M126" s="35">
        <v>48</v>
      </c>
      <c r="N126" s="35">
        <v>756997215</v>
      </c>
      <c r="O126" s="16">
        <f t="shared" si="106"/>
        <v>1657516115</v>
      </c>
      <c r="P126" s="16">
        <f t="shared" si="107"/>
        <v>802458474.42523611</v>
      </c>
      <c r="Q126" s="33">
        <f t="shared" si="108"/>
        <v>900518900</v>
      </c>
      <c r="R126" s="33">
        <f t="shared" si="109"/>
        <v>0</v>
      </c>
      <c r="S126" s="33">
        <f t="shared" si="110"/>
        <v>674565331.49171269</v>
      </c>
      <c r="T126" s="33">
        <f t="shared" si="111"/>
        <v>756997215</v>
      </c>
      <c r="U126" s="33">
        <f t="shared" si="112"/>
        <v>0</v>
      </c>
      <c r="V126" s="33">
        <f t="shared" si="113"/>
        <v>0</v>
      </c>
      <c r="X126" s="83"/>
      <c r="Y126" s="83"/>
      <c r="Z126" s="84"/>
      <c r="AA126" s="84"/>
    </row>
    <row r="127" spans="2:27" x14ac:dyDescent="0.25">
      <c r="B127" s="91" t="s">
        <v>135</v>
      </c>
      <c r="C127" s="150">
        <v>45</v>
      </c>
      <c r="D127" s="16">
        <v>10738000</v>
      </c>
      <c r="E127" s="23">
        <v>0.1222</v>
      </c>
      <c r="F127" s="16">
        <f t="shared" si="103"/>
        <v>12050000</v>
      </c>
      <c r="G127" s="23">
        <v>1.4999999999999999E-2</v>
      </c>
      <c r="H127" s="16">
        <f t="shared" si="104"/>
        <v>12230750</v>
      </c>
      <c r="I127" s="23">
        <v>0.02</v>
      </c>
      <c r="J127" s="16">
        <f t="shared" si="105"/>
        <v>12291000</v>
      </c>
      <c r="K127" s="35">
        <v>11</v>
      </c>
      <c r="L127" s="35">
        <v>119755000</v>
      </c>
      <c r="M127" s="35">
        <v>12</v>
      </c>
      <c r="N127" s="35">
        <v>132550000</v>
      </c>
      <c r="O127" s="16">
        <f t="shared" si="106"/>
        <v>252305000</v>
      </c>
      <c r="P127" s="16">
        <f t="shared" si="107"/>
        <v>106714489.39582962</v>
      </c>
      <c r="Q127" s="33">
        <f t="shared" si="108"/>
        <v>119755000</v>
      </c>
      <c r="R127" s="33">
        <f t="shared" si="109"/>
        <v>0</v>
      </c>
      <c r="S127" s="33">
        <f t="shared" si="110"/>
        <v>118116200.32079843</v>
      </c>
      <c r="T127" s="33">
        <f t="shared" si="111"/>
        <v>132550000</v>
      </c>
      <c r="U127" s="33">
        <f t="shared" si="112"/>
        <v>0</v>
      </c>
      <c r="V127" s="33">
        <f t="shared" si="113"/>
        <v>0</v>
      </c>
      <c r="X127" s="83"/>
      <c r="Y127" s="83"/>
      <c r="Z127" s="84"/>
      <c r="AA127" s="84"/>
    </row>
    <row r="128" spans="2:27" x14ac:dyDescent="0.25">
      <c r="B128" s="91" t="s">
        <v>136</v>
      </c>
      <c r="C128" s="150">
        <v>54</v>
      </c>
      <c r="D128" s="16">
        <v>22488000</v>
      </c>
      <c r="E128" s="23">
        <v>0.1222</v>
      </c>
      <c r="F128" s="16">
        <f t="shared" si="103"/>
        <v>25236000</v>
      </c>
      <c r="G128" s="23">
        <v>1.4999999999999999E-2</v>
      </c>
      <c r="H128" s="16">
        <f t="shared" si="104"/>
        <v>25614540</v>
      </c>
      <c r="I128" s="23">
        <v>0.02</v>
      </c>
      <c r="J128" s="16">
        <f t="shared" si="105"/>
        <v>25740720</v>
      </c>
      <c r="K128" s="35">
        <v>67</v>
      </c>
      <c r="L128" s="35">
        <v>1435518450</v>
      </c>
      <c r="M128" s="35">
        <v>76</v>
      </c>
      <c r="N128" s="35">
        <v>1646714250</v>
      </c>
      <c r="O128" s="16">
        <f t="shared" si="106"/>
        <v>3082232700</v>
      </c>
      <c r="P128" s="16">
        <f t="shared" si="107"/>
        <v>1279200187.1324184</v>
      </c>
      <c r="Q128" s="33">
        <f t="shared" si="108"/>
        <v>1435518450</v>
      </c>
      <c r="R128" s="33">
        <f t="shared" si="109"/>
        <v>0</v>
      </c>
      <c r="S128" s="33">
        <f t="shared" si="110"/>
        <v>1467398191.053288</v>
      </c>
      <c r="T128" s="33">
        <f t="shared" si="111"/>
        <v>1646714249.9999998</v>
      </c>
      <c r="U128" s="33">
        <f t="shared" si="112"/>
        <v>0</v>
      </c>
      <c r="V128" s="33">
        <f t="shared" si="113"/>
        <v>0</v>
      </c>
      <c r="X128" s="83"/>
      <c r="Y128" s="83"/>
      <c r="Z128" s="84"/>
      <c r="AA128" s="84"/>
    </row>
    <row r="129" spans="2:27" x14ac:dyDescent="0.25">
      <c r="B129" s="91" t="s">
        <v>137</v>
      </c>
      <c r="C129" s="150">
        <v>55</v>
      </c>
      <c r="D129" s="16">
        <v>13687000</v>
      </c>
      <c r="E129" s="23">
        <v>0.1222</v>
      </c>
      <c r="F129" s="16">
        <f t="shared" si="103"/>
        <v>15360000</v>
      </c>
      <c r="G129" s="23">
        <v>1.4999999999999999E-2</v>
      </c>
      <c r="H129" s="16">
        <f t="shared" si="104"/>
        <v>15590400</v>
      </c>
      <c r="I129" s="23">
        <v>0.02</v>
      </c>
      <c r="J129" s="16">
        <f t="shared" si="105"/>
        <v>15667200</v>
      </c>
      <c r="K129" s="35">
        <v>28</v>
      </c>
      <c r="L129" s="35">
        <v>375075600</v>
      </c>
      <c r="M129" s="35">
        <v>28</v>
      </c>
      <c r="N129" s="35">
        <v>378195600</v>
      </c>
      <c r="O129" s="16">
        <f t="shared" si="106"/>
        <v>753271200</v>
      </c>
      <c r="P129" s="16">
        <f t="shared" si="107"/>
        <v>334232400.64159685</v>
      </c>
      <c r="Q129" s="33">
        <f t="shared" si="108"/>
        <v>375075600</v>
      </c>
      <c r="R129" s="33">
        <f t="shared" si="109"/>
        <v>0</v>
      </c>
      <c r="S129" s="33">
        <f t="shared" si="110"/>
        <v>337012653.71591514</v>
      </c>
      <c r="T129" s="33">
        <f t="shared" si="111"/>
        <v>378195600</v>
      </c>
      <c r="U129" s="33">
        <f t="shared" si="112"/>
        <v>0</v>
      </c>
      <c r="V129" s="33">
        <f t="shared" si="113"/>
        <v>0</v>
      </c>
      <c r="X129" s="83"/>
      <c r="Y129" s="83"/>
      <c r="Z129" s="84"/>
      <c r="AA129" s="84"/>
    </row>
    <row r="130" spans="2:27" x14ac:dyDescent="0.25">
      <c r="B130" s="91" t="s">
        <v>138</v>
      </c>
      <c r="C130" s="150">
        <v>54</v>
      </c>
      <c r="D130" s="16">
        <v>41344000</v>
      </c>
      <c r="E130" s="23">
        <v>0.1222</v>
      </c>
      <c r="F130" s="16">
        <f t="shared" si="103"/>
        <v>46396000</v>
      </c>
      <c r="G130" s="23">
        <v>0.01</v>
      </c>
      <c r="H130" s="16">
        <f t="shared" si="104"/>
        <v>46859960</v>
      </c>
      <c r="I130" s="23"/>
      <c r="J130" s="16"/>
      <c r="K130" s="35">
        <v>13</v>
      </c>
      <c r="L130" s="35">
        <v>522086700</v>
      </c>
      <c r="M130" s="35">
        <v>0</v>
      </c>
      <c r="N130" s="35">
        <v>0</v>
      </c>
      <c r="O130" s="16">
        <f t="shared" si="106"/>
        <v>522086700</v>
      </c>
      <c r="P130" s="16">
        <f t="shared" si="107"/>
        <v>465234984.85118514</v>
      </c>
      <c r="Q130" s="33">
        <f t="shared" si="108"/>
        <v>522086700</v>
      </c>
      <c r="R130" s="33">
        <f t="shared" si="109"/>
        <v>0</v>
      </c>
      <c r="S130" s="33">
        <f t="shared" si="110"/>
        <v>0</v>
      </c>
      <c r="T130" s="33">
        <f t="shared" si="111"/>
        <v>0</v>
      </c>
      <c r="U130" s="33">
        <f t="shared" si="112"/>
        <v>0</v>
      </c>
      <c r="V130" s="33">
        <f t="shared" si="113"/>
        <v>0</v>
      </c>
      <c r="X130" s="83"/>
      <c r="Y130" s="83"/>
      <c r="Z130" s="84"/>
      <c r="AA130" s="84"/>
    </row>
    <row r="131" spans="2:27" x14ac:dyDescent="0.25">
      <c r="B131" s="91" t="s">
        <v>139</v>
      </c>
      <c r="C131" s="150">
        <v>54</v>
      </c>
      <c r="D131" s="16">
        <v>43618000</v>
      </c>
      <c r="E131" s="23">
        <v>0.1222</v>
      </c>
      <c r="F131" s="16">
        <f t="shared" si="103"/>
        <v>48948000</v>
      </c>
      <c r="G131" s="23">
        <v>0.01</v>
      </c>
      <c r="H131" s="16">
        <f t="shared" si="104"/>
        <v>49437480</v>
      </c>
      <c r="I131" s="23"/>
      <c r="J131" s="16"/>
      <c r="K131" s="35">
        <v>10</v>
      </c>
      <c r="L131" s="35">
        <v>489480000</v>
      </c>
      <c r="M131" s="35">
        <v>10</v>
      </c>
      <c r="N131" s="35">
        <v>440532000</v>
      </c>
      <c r="O131" s="16">
        <f t="shared" si="106"/>
        <v>930012000</v>
      </c>
      <c r="P131" s="16">
        <f t="shared" si="107"/>
        <v>436178934.23632145</v>
      </c>
      <c r="Q131" s="33">
        <f t="shared" si="108"/>
        <v>489479999.99999994</v>
      </c>
      <c r="R131" s="33">
        <f t="shared" si="109"/>
        <v>0</v>
      </c>
      <c r="S131" s="33">
        <f t="shared" si="110"/>
        <v>392561040.8126893</v>
      </c>
      <c r="T131" s="33">
        <f t="shared" si="111"/>
        <v>440531999.99999994</v>
      </c>
      <c r="U131" s="33">
        <f t="shared" si="112"/>
        <v>0</v>
      </c>
      <c r="V131" s="33">
        <f t="shared" si="113"/>
        <v>0</v>
      </c>
      <c r="X131" s="83"/>
      <c r="Y131" s="83"/>
      <c r="Z131" s="84"/>
      <c r="AA131" s="84"/>
    </row>
    <row r="132" spans="2:27" x14ac:dyDescent="0.25">
      <c r="B132" s="91" t="s">
        <v>140</v>
      </c>
      <c r="C132" s="150">
        <v>42</v>
      </c>
      <c r="D132" s="16">
        <v>17935000</v>
      </c>
      <c r="E132" s="23">
        <v>0.1222</v>
      </c>
      <c r="F132" s="16">
        <f t="shared" si="103"/>
        <v>20127000</v>
      </c>
      <c r="G132" s="23">
        <v>1.4999999999999999E-2</v>
      </c>
      <c r="H132" s="16">
        <f t="shared" si="104"/>
        <v>20428905</v>
      </c>
      <c r="I132" s="23">
        <v>0.02</v>
      </c>
      <c r="J132" s="16">
        <f>+(F132*I132)+F132</f>
        <v>20529540</v>
      </c>
      <c r="K132" s="35">
        <v>29</v>
      </c>
      <c r="L132" s="35">
        <v>477092660</v>
      </c>
      <c r="M132" s="35">
        <v>30</v>
      </c>
      <c r="N132" s="35">
        <v>487829520</v>
      </c>
      <c r="O132" s="16">
        <f t="shared" si="106"/>
        <v>964922180</v>
      </c>
      <c r="P132" s="16">
        <f t="shared" si="107"/>
        <v>425140491.89092851</v>
      </c>
      <c r="Q132" s="33">
        <f t="shared" si="108"/>
        <v>477092660</v>
      </c>
      <c r="R132" s="33">
        <f t="shared" si="109"/>
        <v>0</v>
      </c>
      <c r="S132" s="33">
        <f t="shared" si="110"/>
        <v>434708180.36000711</v>
      </c>
      <c r="T132" s="33">
        <f t="shared" si="111"/>
        <v>487829520</v>
      </c>
      <c r="U132" s="33">
        <f t="shared" si="112"/>
        <v>0</v>
      </c>
      <c r="V132" s="33">
        <f t="shared" si="113"/>
        <v>0</v>
      </c>
      <c r="X132" s="83"/>
      <c r="Y132" s="83"/>
      <c r="Z132" s="84"/>
      <c r="AA132" s="84"/>
    </row>
    <row r="133" spans="2:27" x14ac:dyDescent="0.25">
      <c r="B133" s="91" t="s">
        <v>141</v>
      </c>
      <c r="C133" s="150">
        <v>57</v>
      </c>
      <c r="D133" s="16">
        <v>13856000</v>
      </c>
      <c r="E133" s="23">
        <v>0.1222</v>
      </c>
      <c r="F133" s="16">
        <f t="shared" si="103"/>
        <v>15549000</v>
      </c>
      <c r="G133" s="23">
        <v>1.4999999999999999E-2</v>
      </c>
      <c r="H133" s="16">
        <f t="shared" si="104"/>
        <v>15782235</v>
      </c>
      <c r="I133" s="23">
        <v>0.02</v>
      </c>
      <c r="J133" s="16">
        <f>+(F133*I133)+F133</f>
        <v>15859980</v>
      </c>
      <c r="K133" s="35">
        <v>26.5</v>
      </c>
      <c r="L133" s="35">
        <v>411244500</v>
      </c>
      <c r="M133" s="35">
        <v>27.5</v>
      </c>
      <c r="N133" s="35">
        <v>427597500</v>
      </c>
      <c r="O133" s="16">
        <f t="shared" si="106"/>
        <v>838842000</v>
      </c>
      <c r="P133" s="16">
        <f t="shared" si="107"/>
        <v>366462751.73765814</v>
      </c>
      <c r="Q133" s="33">
        <f t="shared" si="108"/>
        <v>411244500</v>
      </c>
      <c r="R133" s="33">
        <f t="shared" si="109"/>
        <v>0</v>
      </c>
      <c r="S133" s="33">
        <f t="shared" si="110"/>
        <v>381035020.49545532</v>
      </c>
      <c r="T133" s="33">
        <f t="shared" si="111"/>
        <v>427597500</v>
      </c>
      <c r="U133" s="33">
        <f t="shared" si="112"/>
        <v>0</v>
      </c>
      <c r="V133" s="33">
        <f t="shared" si="113"/>
        <v>0</v>
      </c>
      <c r="X133" s="83"/>
      <c r="Y133" s="83"/>
      <c r="Z133" s="84"/>
      <c r="AA133" s="84"/>
    </row>
    <row r="134" spans="2:27" x14ac:dyDescent="0.25">
      <c r="B134" s="91" t="s">
        <v>142</v>
      </c>
      <c r="C134" s="150">
        <v>42</v>
      </c>
      <c r="D134" s="16">
        <v>17935000</v>
      </c>
      <c r="E134" s="23">
        <v>0.1222</v>
      </c>
      <c r="F134" s="16">
        <f t="shared" si="103"/>
        <v>20127000</v>
      </c>
      <c r="G134" s="23">
        <v>1.4999999999999999E-2</v>
      </c>
      <c r="H134" s="16">
        <f t="shared" si="104"/>
        <v>20428905</v>
      </c>
      <c r="I134" s="23">
        <v>0.02</v>
      </c>
      <c r="J134" s="16">
        <f>+(F134*I134)+F134</f>
        <v>20529540</v>
      </c>
      <c r="K134" s="35">
        <v>29</v>
      </c>
      <c r="L134" s="35">
        <v>504313160</v>
      </c>
      <c r="M134" s="35">
        <v>29</v>
      </c>
      <c r="N134" s="35">
        <v>469312680</v>
      </c>
      <c r="O134" s="16">
        <f t="shared" si="106"/>
        <v>973625840</v>
      </c>
      <c r="P134" s="16">
        <f t="shared" si="107"/>
        <v>449396863.30422384</v>
      </c>
      <c r="Q134" s="33">
        <f t="shared" si="108"/>
        <v>504313160</v>
      </c>
      <c r="R134" s="33">
        <f t="shared" si="109"/>
        <v>0</v>
      </c>
      <c r="S134" s="33">
        <f t="shared" si="110"/>
        <v>418207699.1623596</v>
      </c>
      <c r="T134" s="33">
        <f t="shared" si="111"/>
        <v>469312679.99999994</v>
      </c>
      <c r="U134" s="33">
        <f t="shared" si="112"/>
        <v>0</v>
      </c>
      <c r="V134" s="33">
        <f t="shared" si="113"/>
        <v>0</v>
      </c>
      <c r="X134" s="83"/>
      <c r="Y134" s="83"/>
      <c r="Z134" s="84"/>
      <c r="AA134" s="84"/>
    </row>
    <row r="135" spans="2:27" x14ac:dyDescent="0.25">
      <c r="B135" s="91" t="s">
        <v>143</v>
      </c>
      <c r="C135" s="150">
        <v>57</v>
      </c>
      <c r="D135" s="16">
        <v>13613000</v>
      </c>
      <c r="E135" s="23">
        <v>0.1222</v>
      </c>
      <c r="F135" s="16">
        <f t="shared" si="103"/>
        <v>15277000</v>
      </c>
      <c r="G135" s="23">
        <v>1.4999999999999999E-2</v>
      </c>
      <c r="H135" s="16">
        <f t="shared" si="104"/>
        <v>15506155</v>
      </c>
      <c r="I135" s="23">
        <v>0.02</v>
      </c>
      <c r="J135" s="16">
        <f>+(F135*I135)+F135</f>
        <v>15582540</v>
      </c>
      <c r="K135" s="35">
        <v>37</v>
      </c>
      <c r="L135" s="35">
        <v>546534000</v>
      </c>
      <c r="M135" s="35">
        <v>37</v>
      </c>
      <c r="N135" s="35">
        <v>549972000</v>
      </c>
      <c r="O135" s="16">
        <f t="shared" si="106"/>
        <v>1096506000</v>
      </c>
      <c r="P135" s="16">
        <f t="shared" si="107"/>
        <v>487020139.01265365</v>
      </c>
      <c r="Q135" s="33">
        <f t="shared" si="108"/>
        <v>546533999.99999988</v>
      </c>
      <c r="R135" s="33">
        <f t="shared" si="109"/>
        <v>0</v>
      </c>
      <c r="S135" s="33">
        <f t="shared" si="110"/>
        <v>490083764.03493136</v>
      </c>
      <c r="T135" s="33">
        <f t="shared" si="111"/>
        <v>549972000</v>
      </c>
      <c r="U135" s="33">
        <f t="shared" si="112"/>
        <v>0</v>
      </c>
      <c r="V135" s="33">
        <f t="shared" si="113"/>
        <v>0</v>
      </c>
      <c r="X135" s="83"/>
      <c r="Y135" s="83"/>
      <c r="Z135" s="84"/>
      <c r="AA135" s="84"/>
    </row>
    <row r="136" spans="2:27" x14ac:dyDescent="0.25">
      <c r="B136" s="91" t="s">
        <v>144</v>
      </c>
      <c r="C136" s="150">
        <v>49</v>
      </c>
      <c r="D136" s="16">
        <v>13555000</v>
      </c>
      <c r="E136" s="23">
        <v>0.1222</v>
      </c>
      <c r="F136" s="16">
        <f t="shared" si="103"/>
        <v>15211000</v>
      </c>
      <c r="G136" s="23">
        <v>1.4999999999999999E-2</v>
      </c>
      <c r="H136" s="16">
        <f t="shared" si="104"/>
        <v>15439165</v>
      </c>
      <c r="I136" s="23">
        <v>0.02</v>
      </c>
      <c r="J136" s="16">
        <f>+(F136*I136)+F136</f>
        <v>15515220</v>
      </c>
      <c r="K136" s="35">
        <v>11</v>
      </c>
      <c r="L136" s="35">
        <v>135511760</v>
      </c>
      <c r="M136" s="35">
        <v>23</v>
      </c>
      <c r="N136" s="35">
        <v>285453360</v>
      </c>
      <c r="O136" s="16">
        <f t="shared" si="106"/>
        <v>420965120</v>
      </c>
      <c r="P136" s="16">
        <f t="shared" si="107"/>
        <v>120755444.66227053</v>
      </c>
      <c r="Q136" s="33">
        <f t="shared" si="108"/>
        <v>135511760</v>
      </c>
      <c r="R136" s="33">
        <f t="shared" si="109"/>
        <v>0</v>
      </c>
      <c r="S136" s="33">
        <f t="shared" si="110"/>
        <v>254369417.21618247</v>
      </c>
      <c r="T136" s="33">
        <f t="shared" si="111"/>
        <v>285453360</v>
      </c>
      <c r="U136" s="33">
        <f t="shared" si="112"/>
        <v>0</v>
      </c>
      <c r="V136" s="33">
        <f t="shared" si="113"/>
        <v>0</v>
      </c>
      <c r="X136" s="83"/>
      <c r="Y136" s="83"/>
      <c r="Z136" s="84"/>
      <c r="AA136" s="84"/>
    </row>
    <row r="137" spans="2:27" x14ac:dyDescent="0.25">
      <c r="B137" s="92" t="s">
        <v>85</v>
      </c>
      <c r="C137" s="150"/>
      <c r="D137" s="22"/>
      <c r="E137" s="23"/>
      <c r="F137" s="22"/>
      <c r="G137" s="5"/>
      <c r="H137" s="33"/>
      <c r="I137" s="5"/>
      <c r="J137" s="33"/>
      <c r="K137" s="35"/>
      <c r="L137" s="35"/>
      <c r="M137" s="35"/>
      <c r="N137" s="35"/>
      <c r="O137" s="16"/>
      <c r="P137" s="33"/>
      <c r="Q137" s="33"/>
      <c r="R137" s="33"/>
      <c r="S137" s="33"/>
      <c r="T137" s="33"/>
      <c r="U137" s="33"/>
      <c r="V137" s="34"/>
      <c r="X137" s="83"/>
      <c r="Y137" s="83"/>
      <c r="Z137" s="84"/>
      <c r="AA137" s="84"/>
    </row>
    <row r="138" spans="2:27" x14ac:dyDescent="0.25">
      <c r="B138" s="91" t="s">
        <v>145</v>
      </c>
      <c r="C138" s="150">
        <v>108</v>
      </c>
      <c r="D138" s="16">
        <v>16766000</v>
      </c>
      <c r="E138" s="23">
        <v>0</v>
      </c>
      <c r="F138" s="16">
        <f t="shared" ref="F138:F142" si="114">+ROUND((D138*E138)+D138,-3)</f>
        <v>16766000</v>
      </c>
      <c r="G138" s="23">
        <v>1.4999999999999999E-2</v>
      </c>
      <c r="H138" s="16">
        <f>+(F138*G138)+F138</f>
        <v>17017490</v>
      </c>
      <c r="I138" s="23">
        <v>0.02</v>
      </c>
      <c r="J138" s="16">
        <f>+(F138*I138)+F138</f>
        <v>17101320</v>
      </c>
      <c r="K138" s="35">
        <v>35</v>
      </c>
      <c r="L138" s="35">
        <v>120101800</v>
      </c>
      <c r="M138" s="35">
        <v>34</v>
      </c>
      <c r="N138" s="35">
        <v>156986760</v>
      </c>
      <c r="O138" s="16">
        <f>L138+N138</f>
        <v>277088560</v>
      </c>
      <c r="P138" s="16">
        <f>L138/(1+E138)</f>
        <v>120101800</v>
      </c>
      <c r="Q138" s="33">
        <f t="shared" ref="Q138:Q142" si="115">(P138*$Q$9)+P138</f>
        <v>134778239.96000001</v>
      </c>
      <c r="R138" s="33">
        <f>L138-Q138</f>
        <v>-14676439.960000008</v>
      </c>
      <c r="S138" s="33">
        <f>N138/(1+E138)</f>
        <v>156986760</v>
      </c>
      <c r="T138" s="33">
        <f t="shared" ref="T138:T142" si="116">(S138*$T$9)+S138</f>
        <v>176170542.072</v>
      </c>
      <c r="U138" s="33">
        <f>N138-T138</f>
        <v>-19183782.071999997</v>
      </c>
      <c r="V138" s="33">
        <f t="shared" ref="V138:V142" si="117">R138+U138</f>
        <v>-33860222.032000005</v>
      </c>
      <c r="X138" s="83"/>
      <c r="Y138" s="83"/>
      <c r="Z138" s="84"/>
      <c r="AA138" s="84"/>
    </row>
    <row r="139" spans="2:27" x14ac:dyDescent="0.25">
      <c r="B139" s="91" t="s">
        <v>146</v>
      </c>
      <c r="C139" s="150">
        <v>24</v>
      </c>
      <c r="D139" s="16">
        <v>4748000</v>
      </c>
      <c r="E139" s="23">
        <v>0.1222</v>
      </c>
      <c r="F139" s="16">
        <f t="shared" si="114"/>
        <v>5328000</v>
      </c>
      <c r="G139" s="23">
        <v>1.4999999999999999E-2</v>
      </c>
      <c r="H139" s="16">
        <f>+(F139*G139)+F139</f>
        <v>5407920</v>
      </c>
      <c r="I139" s="23"/>
      <c r="J139" s="16"/>
      <c r="K139" s="35">
        <v>30</v>
      </c>
      <c r="L139" s="35">
        <v>159846168</v>
      </c>
      <c r="M139" s="35">
        <v>30</v>
      </c>
      <c r="N139" s="35">
        <v>159846168</v>
      </c>
      <c r="O139" s="16">
        <f>L139+N139</f>
        <v>319692336</v>
      </c>
      <c r="P139" s="16">
        <f>L139/(1+E139)</f>
        <v>142440000</v>
      </c>
      <c r="Q139" s="33">
        <f t="shared" si="115"/>
        <v>159846168</v>
      </c>
      <c r="R139" s="33">
        <f>L139-Q139</f>
        <v>0</v>
      </c>
      <c r="S139" s="33">
        <f>N139/(1+E139)</f>
        <v>142440000</v>
      </c>
      <c r="T139" s="33">
        <f t="shared" si="116"/>
        <v>159846168</v>
      </c>
      <c r="U139" s="33">
        <f>N139-T139</f>
        <v>0</v>
      </c>
      <c r="V139" s="33">
        <f t="shared" si="117"/>
        <v>0</v>
      </c>
      <c r="X139" s="83"/>
      <c r="Y139" s="83"/>
      <c r="Z139" s="84"/>
      <c r="AA139" s="84"/>
    </row>
    <row r="140" spans="2:27" x14ac:dyDescent="0.25">
      <c r="B140" s="91" t="s">
        <v>147</v>
      </c>
      <c r="C140" s="150">
        <v>50</v>
      </c>
      <c r="D140" s="16">
        <v>10944000</v>
      </c>
      <c r="E140" s="23">
        <v>0.1222</v>
      </c>
      <c r="F140" s="16">
        <f t="shared" si="114"/>
        <v>12281000</v>
      </c>
      <c r="G140" s="23">
        <v>1.4999999999999999E-2</v>
      </c>
      <c r="H140" s="16">
        <f>+(F140*G140)+F140</f>
        <v>12465215</v>
      </c>
      <c r="I140" s="23">
        <v>0.02</v>
      </c>
      <c r="J140" s="16">
        <f>+(F140*I140)+F140</f>
        <v>12526620</v>
      </c>
      <c r="K140" s="35">
        <v>42</v>
      </c>
      <c r="L140" s="35">
        <v>415711850</v>
      </c>
      <c r="M140" s="35">
        <v>43</v>
      </c>
      <c r="N140" s="35">
        <v>397290350</v>
      </c>
      <c r="O140" s="16">
        <f>L140+N140</f>
        <v>813002200</v>
      </c>
      <c r="P140" s="16">
        <f>L140/(1+E140)</f>
        <v>370443637.49777222</v>
      </c>
      <c r="Q140" s="33">
        <f t="shared" si="115"/>
        <v>415711850</v>
      </c>
      <c r="R140" s="33">
        <f>L140-Q140</f>
        <v>0</v>
      </c>
      <c r="S140" s="33">
        <f>N140/(1+E140)</f>
        <v>354028114.41810727</v>
      </c>
      <c r="T140" s="33">
        <f t="shared" si="116"/>
        <v>397290350</v>
      </c>
      <c r="U140" s="33">
        <f>N140-T140</f>
        <v>0</v>
      </c>
      <c r="V140" s="33">
        <f t="shared" si="117"/>
        <v>0</v>
      </c>
      <c r="X140" s="83"/>
      <c r="Y140" s="83"/>
      <c r="Z140" s="84"/>
      <c r="AA140" s="84"/>
    </row>
    <row r="141" spans="2:27" x14ac:dyDescent="0.25">
      <c r="B141" s="91" t="s">
        <v>148</v>
      </c>
      <c r="C141" s="150">
        <v>47</v>
      </c>
      <c r="D141" s="16">
        <v>10944000</v>
      </c>
      <c r="E141" s="23">
        <v>0.1222</v>
      </c>
      <c r="F141" s="16">
        <f t="shared" si="114"/>
        <v>12281000</v>
      </c>
      <c r="G141" s="23">
        <v>1.4999999999999999E-2</v>
      </c>
      <c r="H141" s="16">
        <f>+(F141*G141)+F141</f>
        <v>12465215</v>
      </c>
      <c r="I141" s="23">
        <v>0.02</v>
      </c>
      <c r="J141" s="16">
        <f>+(F141*I141)+F141</f>
        <v>12526620</v>
      </c>
      <c r="K141" s="35">
        <v>69</v>
      </c>
      <c r="L141" s="35">
        <v>699286500</v>
      </c>
      <c r="M141" s="35">
        <v>69</v>
      </c>
      <c r="N141" s="35">
        <v>691807500</v>
      </c>
      <c r="O141" s="16">
        <f>L141+N141</f>
        <v>1391094000</v>
      </c>
      <c r="P141" s="16">
        <f>L141/(1+E141)</f>
        <v>623138923.54304039</v>
      </c>
      <c r="Q141" s="33">
        <f t="shared" si="115"/>
        <v>699286499.99999988</v>
      </c>
      <c r="R141" s="33">
        <f>L141-Q141</f>
        <v>0</v>
      </c>
      <c r="S141" s="33">
        <f>N141/(1+E141)</f>
        <v>616474336.12546778</v>
      </c>
      <c r="T141" s="33">
        <f t="shared" si="116"/>
        <v>691807500</v>
      </c>
      <c r="U141" s="33">
        <f>N141-T141</f>
        <v>0</v>
      </c>
      <c r="V141" s="33">
        <f t="shared" si="117"/>
        <v>0</v>
      </c>
      <c r="X141" s="83"/>
      <c r="Y141" s="83"/>
      <c r="Z141" s="84"/>
      <c r="AA141" s="84"/>
    </row>
    <row r="142" spans="2:27" x14ac:dyDescent="0.25">
      <c r="B142" s="91" t="s">
        <v>149</v>
      </c>
      <c r="C142" s="150">
        <v>48</v>
      </c>
      <c r="D142" s="16">
        <v>11349000</v>
      </c>
      <c r="E142" s="23">
        <v>0.1222</v>
      </c>
      <c r="F142" s="16">
        <f t="shared" si="114"/>
        <v>12736000</v>
      </c>
      <c r="G142" s="23">
        <v>1.4999999999999999E-2</v>
      </c>
      <c r="H142" s="16">
        <f>+(F142*G142)+F142</f>
        <v>12927040</v>
      </c>
      <c r="I142" s="23">
        <v>0.02</v>
      </c>
      <c r="J142" s="16">
        <f>+(F142*I142)+F142</f>
        <v>12990720</v>
      </c>
      <c r="K142" s="35">
        <v>43</v>
      </c>
      <c r="L142" s="35">
        <v>473996700</v>
      </c>
      <c r="M142" s="35">
        <v>41</v>
      </c>
      <c r="N142" s="35">
        <v>442923300</v>
      </c>
      <c r="O142" s="16">
        <f>L142+N142</f>
        <v>916920000</v>
      </c>
      <c r="P142" s="16">
        <f>L142/(1+E142)</f>
        <v>422381661.02299052</v>
      </c>
      <c r="Q142" s="33">
        <f t="shared" si="115"/>
        <v>473996700</v>
      </c>
      <c r="R142" s="33">
        <f>L142-Q142</f>
        <v>0</v>
      </c>
      <c r="S142" s="33">
        <f>N142/(1+E142)</f>
        <v>394691944.39493847</v>
      </c>
      <c r="T142" s="33">
        <f t="shared" si="116"/>
        <v>442923299.99999994</v>
      </c>
      <c r="U142" s="33">
        <f>N142-T142</f>
        <v>0</v>
      </c>
      <c r="V142" s="33">
        <f t="shared" si="117"/>
        <v>0</v>
      </c>
      <c r="X142" s="83"/>
      <c r="Y142" s="83"/>
      <c r="Z142" s="84"/>
      <c r="AA142" s="84"/>
    </row>
    <row r="143" spans="2:27" x14ac:dyDescent="0.25">
      <c r="B143" s="92" t="s">
        <v>44</v>
      </c>
      <c r="C143" s="150"/>
      <c r="D143" s="22"/>
      <c r="E143" s="23"/>
      <c r="F143" s="22"/>
      <c r="G143" s="5"/>
      <c r="H143" s="33"/>
      <c r="I143" s="5"/>
      <c r="J143" s="33"/>
      <c r="K143" s="35"/>
      <c r="L143" s="35"/>
      <c r="M143" s="35"/>
      <c r="N143" s="35"/>
      <c r="O143" s="16"/>
      <c r="P143" s="33"/>
      <c r="Q143" s="33"/>
      <c r="R143" s="33"/>
      <c r="S143" s="33"/>
      <c r="T143" s="33"/>
      <c r="U143" s="33"/>
      <c r="V143" s="34"/>
      <c r="X143" s="83"/>
      <c r="Y143" s="83"/>
      <c r="Z143" s="84"/>
      <c r="AA143" s="84"/>
    </row>
    <row r="144" spans="2:27" x14ac:dyDescent="0.25">
      <c r="B144" s="91" t="s">
        <v>150</v>
      </c>
      <c r="C144" s="150">
        <v>94</v>
      </c>
      <c r="D144" s="16">
        <v>15425000</v>
      </c>
      <c r="E144" s="23">
        <v>0</v>
      </c>
      <c r="F144" s="16">
        <f t="shared" ref="F144:F152" si="118">+ROUND((D144*E144)+D144,-3)</f>
        <v>15425000</v>
      </c>
      <c r="G144" s="23">
        <v>1.4999999999999999E-2</v>
      </c>
      <c r="H144" s="16">
        <f t="shared" ref="H144:H152" si="119">+(F144*G144)+F144</f>
        <v>15656375</v>
      </c>
      <c r="I144" s="23">
        <v>0.02</v>
      </c>
      <c r="J144" s="16">
        <f t="shared" ref="J144:J152" si="120">+(F144*I144)+F144</f>
        <v>15733500</v>
      </c>
      <c r="K144" s="35">
        <v>23</v>
      </c>
      <c r="L144" s="35">
        <v>195126250</v>
      </c>
      <c r="M144" s="35">
        <v>27</v>
      </c>
      <c r="N144" s="35">
        <v>255198950</v>
      </c>
      <c r="O144" s="16">
        <f t="shared" ref="O144:O152" si="121">L144+N144</f>
        <v>450325200</v>
      </c>
      <c r="P144" s="16">
        <f t="shared" ref="P144:P152" si="122">L144/(1+E144)</f>
        <v>195126250</v>
      </c>
      <c r="Q144" s="33">
        <f t="shared" ref="Q144:Q152" si="123">(P144*$Q$9)+P144</f>
        <v>218970677.75</v>
      </c>
      <c r="R144" s="33">
        <f t="shared" ref="R144:R152" si="124">L144-Q144</f>
        <v>-23844427.75</v>
      </c>
      <c r="S144" s="33">
        <f t="shared" ref="S144:S152" si="125">N144/(1+E144)</f>
        <v>255198950</v>
      </c>
      <c r="T144" s="33">
        <f t="shared" ref="T144:T152" si="126">(S144*$T$9)+S144</f>
        <v>286384261.69</v>
      </c>
      <c r="U144" s="33">
        <f t="shared" ref="U144:U152" si="127">N144-T144</f>
        <v>-31185311.689999998</v>
      </c>
      <c r="V144" s="33">
        <f t="shared" ref="V144:V152" si="128">R144+U144</f>
        <v>-55029739.439999998</v>
      </c>
      <c r="X144" s="83"/>
      <c r="Y144" s="83"/>
      <c r="Z144" s="84"/>
      <c r="AA144" s="84"/>
    </row>
    <row r="145" spans="2:27" x14ac:dyDescent="0.25">
      <c r="B145" s="91" t="s">
        <v>151</v>
      </c>
      <c r="C145" s="150">
        <v>30</v>
      </c>
      <c r="D145" s="16">
        <v>14174000</v>
      </c>
      <c r="E145" s="23">
        <v>0.1222</v>
      </c>
      <c r="F145" s="16">
        <f t="shared" si="118"/>
        <v>15906000</v>
      </c>
      <c r="G145" s="23">
        <v>1.4999999999999999E-2</v>
      </c>
      <c r="H145" s="16">
        <f t="shared" si="119"/>
        <v>16144590</v>
      </c>
      <c r="I145" s="23">
        <v>0.02</v>
      </c>
      <c r="J145" s="16">
        <f t="shared" si="120"/>
        <v>16224120</v>
      </c>
      <c r="K145" s="35">
        <v>7</v>
      </c>
      <c r="L145" s="35">
        <v>107116400</v>
      </c>
      <c r="M145" s="35">
        <v>7</v>
      </c>
      <c r="N145" s="35">
        <v>109751400</v>
      </c>
      <c r="O145" s="16">
        <f t="shared" si="121"/>
        <v>216867800</v>
      </c>
      <c r="P145" s="16">
        <f t="shared" si="122"/>
        <v>95452147.567278549</v>
      </c>
      <c r="Q145" s="33">
        <f t="shared" si="123"/>
        <v>107116399.99999999</v>
      </c>
      <c r="R145" s="33">
        <f t="shared" si="124"/>
        <v>0</v>
      </c>
      <c r="S145" s="33">
        <f t="shared" si="125"/>
        <v>97800213.86562109</v>
      </c>
      <c r="T145" s="33">
        <f t="shared" si="126"/>
        <v>109751399.99999999</v>
      </c>
      <c r="U145" s="33">
        <f t="shared" si="127"/>
        <v>0</v>
      </c>
      <c r="V145" s="33">
        <f t="shared" si="128"/>
        <v>0</v>
      </c>
      <c r="X145" s="83"/>
      <c r="Y145" s="83"/>
      <c r="Z145" s="84"/>
      <c r="AA145" s="84"/>
    </row>
    <row r="146" spans="2:27" x14ac:dyDescent="0.25">
      <c r="B146" s="91" t="s">
        <v>152</v>
      </c>
      <c r="C146" s="150">
        <v>30</v>
      </c>
      <c r="D146" s="16">
        <v>10550000</v>
      </c>
      <c r="E146" s="23">
        <v>0.1222</v>
      </c>
      <c r="F146" s="16">
        <f t="shared" si="118"/>
        <v>11839000</v>
      </c>
      <c r="G146" s="23">
        <v>1.4999999999999999E-2</v>
      </c>
      <c r="H146" s="16">
        <f t="shared" si="119"/>
        <v>12016585</v>
      </c>
      <c r="I146" s="23">
        <v>0.02</v>
      </c>
      <c r="J146" s="16">
        <f t="shared" si="120"/>
        <v>12075780</v>
      </c>
      <c r="K146" s="35">
        <v>9</v>
      </c>
      <c r="L146" s="35">
        <v>104401100</v>
      </c>
      <c r="M146" s="35">
        <v>9</v>
      </c>
      <c r="N146" s="35">
        <v>105367100</v>
      </c>
      <c r="O146" s="16">
        <f t="shared" si="121"/>
        <v>209768200</v>
      </c>
      <c r="P146" s="16">
        <f t="shared" si="122"/>
        <v>93032525.396542504</v>
      </c>
      <c r="Q146" s="33">
        <f t="shared" si="123"/>
        <v>104401100</v>
      </c>
      <c r="R146" s="33">
        <f t="shared" si="124"/>
        <v>0</v>
      </c>
      <c r="S146" s="33">
        <f t="shared" si="125"/>
        <v>93893334.521475673</v>
      </c>
      <c r="T146" s="33">
        <f t="shared" si="126"/>
        <v>105367100</v>
      </c>
      <c r="U146" s="33">
        <f t="shared" si="127"/>
        <v>0</v>
      </c>
      <c r="V146" s="33">
        <f t="shared" si="128"/>
        <v>0</v>
      </c>
      <c r="X146" s="83"/>
      <c r="Y146" s="83"/>
      <c r="Z146" s="84"/>
      <c r="AA146" s="84"/>
    </row>
    <row r="147" spans="2:27" x14ac:dyDescent="0.25">
      <c r="B147" s="91" t="s">
        <v>153</v>
      </c>
      <c r="C147" s="150">
        <v>45</v>
      </c>
      <c r="D147" s="16">
        <v>7824000</v>
      </c>
      <c r="E147" s="23">
        <v>0.1222</v>
      </c>
      <c r="F147" s="16">
        <f t="shared" si="118"/>
        <v>8780000</v>
      </c>
      <c r="G147" s="23">
        <v>1.4999999999999999E-2</v>
      </c>
      <c r="H147" s="16">
        <f t="shared" si="119"/>
        <v>8911700</v>
      </c>
      <c r="I147" s="23">
        <v>0.02</v>
      </c>
      <c r="J147" s="16">
        <f t="shared" si="120"/>
        <v>8955600</v>
      </c>
      <c r="K147" s="35">
        <v>11</v>
      </c>
      <c r="L147" s="35">
        <v>87187900</v>
      </c>
      <c r="M147" s="35">
        <v>11</v>
      </c>
      <c r="N147" s="35">
        <v>89450400</v>
      </c>
      <c r="O147" s="16">
        <f t="shared" si="121"/>
        <v>176638300</v>
      </c>
      <c r="P147" s="16">
        <f t="shared" si="122"/>
        <v>77693726.608447686</v>
      </c>
      <c r="Q147" s="33">
        <f t="shared" si="123"/>
        <v>87187900</v>
      </c>
      <c r="R147" s="33">
        <f t="shared" si="124"/>
        <v>0</v>
      </c>
      <c r="S147" s="33">
        <f t="shared" si="125"/>
        <v>79709855.640705749</v>
      </c>
      <c r="T147" s="33">
        <f t="shared" si="126"/>
        <v>89450400</v>
      </c>
      <c r="U147" s="33">
        <f t="shared" si="127"/>
        <v>0</v>
      </c>
      <c r="V147" s="33">
        <f t="shared" si="128"/>
        <v>0</v>
      </c>
      <c r="X147" s="83"/>
      <c r="Y147" s="83"/>
      <c r="Z147" s="84"/>
      <c r="AA147" s="84"/>
    </row>
    <row r="148" spans="2:27" x14ac:dyDescent="0.25">
      <c r="B148" s="91" t="s">
        <v>154</v>
      </c>
      <c r="C148" s="150">
        <v>45</v>
      </c>
      <c r="D148" s="16">
        <v>7824000</v>
      </c>
      <c r="E148" s="23">
        <v>0.1222</v>
      </c>
      <c r="F148" s="16">
        <f t="shared" si="118"/>
        <v>8780000</v>
      </c>
      <c r="G148" s="23">
        <v>1.4999999999999999E-2</v>
      </c>
      <c r="H148" s="16">
        <f t="shared" si="119"/>
        <v>8911700</v>
      </c>
      <c r="I148" s="23">
        <v>0.02</v>
      </c>
      <c r="J148" s="16">
        <f t="shared" si="120"/>
        <v>8955600</v>
      </c>
      <c r="K148" s="35">
        <v>0</v>
      </c>
      <c r="L148" s="35">
        <v>0</v>
      </c>
      <c r="M148" s="35">
        <v>0</v>
      </c>
      <c r="N148" s="35">
        <v>0</v>
      </c>
      <c r="O148" s="16">
        <f t="shared" si="121"/>
        <v>0</v>
      </c>
      <c r="P148" s="16">
        <f t="shared" si="122"/>
        <v>0</v>
      </c>
      <c r="Q148" s="33">
        <f t="shared" si="123"/>
        <v>0</v>
      </c>
      <c r="R148" s="33">
        <f t="shared" si="124"/>
        <v>0</v>
      </c>
      <c r="S148" s="33">
        <f t="shared" si="125"/>
        <v>0</v>
      </c>
      <c r="T148" s="33">
        <f t="shared" si="126"/>
        <v>0</v>
      </c>
      <c r="U148" s="33">
        <f t="shared" si="127"/>
        <v>0</v>
      </c>
      <c r="V148" s="33">
        <f t="shared" si="128"/>
        <v>0</v>
      </c>
      <c r="X148" s="83"/>
      <c r="Y148" s="83"/>
      <c r="Z148" s="84"/>
      <c r="AA148" s="84"/>
    </row>
    <row r="149" spans="2:27" x14ac:dyDescent="0.25">
      <c r="B149" s="91" t="s">
        <v>155</v>
      </c>
      <c r="C149" s="150">
        <v>43</v>
      </c>
      <c r="D149" s="16">
        <v>11874000</v>
      </c>
      <c r="E149" s="23">
        <v>0.1222</v>
      </c>
      <c r="F149" s="16">
        <f t="shared" si="118"/>
        <v>13325000</v>
      </c>
      <c r="G149" s="23">
        <v>1.4999999999999999E-2</v>
      </c>
      <c r="H149" s="16">
        <f t="shared" si="119"/>
        <v>13524875</v>
      </c>
      <c r="I149" s="23">
        <v>0.02</v>
      </c>
      <c r="J149" s="16">
        <f t="shared" si="120"/>
        <v>13591500</v>
      </c>
      <c r="K149" s="35">
        <v>0</v>
      </c>
      <c r="L149" s="35">
        <v>0</v>
      </c>
      <c r="M149" s="35">
        <v>0</v>
      </c>
      <c r="N149" s="35">
        <v>0</v>
      </c>
      <c r="O149" s="16">
        <f t="shared" si="121"/>
        <v>0</v>
      </c>
      <c r="P149" s="16">
        <f t="shared" si="122"/>
        <v>0</v>
      </c>
      <c r="Q149" s="33">
        <f t="shared" si="123"/>
        <v>0</v>
      </c>
      <c r="R149" s="33">
        <f t="shared" si="124"/>
        <v>0</v>
      </c>
      <c r="S149" s="33">
        <f t="shared" si="125"/>
        <v>0</v>
      </c>
      <c r="T149" s="33">
        <f t="shared" si="126"/>
        <v>0</v>
      </c>
      <c r="U149" s="33">
        <f t="shared" si="127"/>
        <v>0</v>
      </c>
      <c r="V149" s="33">
        <f t="shared" si="128"/>
        <v>0</v>
      </c>
      <c r="X149" s="83"/>
      <c r="Y149" s="83"/>
      <c r="Z149" s="84"/>
      <c r="AA149" s="84"/>
    </row>
    <row r="150" spans="2:27" x14ac:dyDescent="0.25">
      <c r="B150" s="91" t="s">
        <v>156</v>
      </c>
      <c r="C150" s="150">
        <v>42</v>
      </c>
      <c r="D150" s="16">
        <v>10867000</v>
      </c>
      <c r="E150" s="23">
        <v>0.1222</v>
      </c>
      <c r="F150" s="16">
        <f t="shared" si="118"/>
        <v>12195000</v>
      </c>
      <c r="G150" s="23">
        <v>1.4999999999999999E-2</v>
      </c>
      <c r="H150" s="16">
        <f t="shared" si="119"/>
        <v>12377925</v>
      </c>
      <c r="I150" s="23">
        <v>0.02</v>
      </c>
      <c r="J150" s="16">
        <f t="shared" si="120"/>
        <v>12438900</v>
      </c>
      <c r="K150" s="35">
        <v>9</v>
      </c>
      <c r="L150" s="35">
        <v>92682000</v>
      </c>
      <c r="M150" s="35">
        <v>17</v>
      </c>
      <c r="N150" s="35">
        <v>175608000</v>
      </c>
      <c r="O150" s="16">
        <f t="shared" si="121"/>
        <v>268290000</v>
      </c>
      <c r="P150" s="16">
        <f t="shared" si="122"/>
        <v>82589556.228836209</v>
      </c>
      <c r="Q150" s="33">
        <f t="shared" si="123"/>
        <v>92682000</v>
      </c>
      <c r="R150" s="33">
        <f t="shared" si="124"/>
        <v>0</v>
      </c>
      <c r="S150" s="33">
        <f t="shared" si="125"/>
        <v>156485474.95990017</v>
      </c>
      <c r="T150" s="33">
        <f t="shared" si="126"/>
        <v>175607999.99999997</v>
      </c>
      <c r="U150" s="33">
        <f t="shared" si="127"/>
        <v>0</v>
      </c>
      <c r="V150" s="33">
        <f t="shared" si="128"/>
        <v>0</v>
      </c>
      <c r="X150" s="83"/>
      <c r="Y150" s="83"/>
      <c r="Z150" s="84"/>
      <c r="AA150" s="84"/>
    </row>
    <row r="151" spans="2:27" x14ac:dyDescent="0.25">
      <c r="B151" s="91" t="s">
        <v>157</v>
      </c>
      <c r="C151" s="150">
        <v>47</v>
      </c>
      <c r="D151" s="16">
        <v>9151000</v>
      </c>
      <c r="E151" s="23">
        <v>0.1222</v>
      </c>
      <c r="F151" s="16">
        <f t="shared" si="118"/>
        <v>10269000</v>
      </c>
      <c r="G151" s="23">
        <v>1.4999999999999999E-2</v>
      </c>
      <c r="H151" s="16">
        <f t="shared" si="119"/>
        <v>10423035</v>
      </c>
      <c r="I151" s="23">
        <v>0.02</v>
      </c>
      <c r="J151" s="16">
        <f t="shared" si="120"/>
        <v>10474380</v>
      </c>
      <c r="K151" s="35">
        <v>20</v>
      </c>
      <c r="L151" s="35">
        <v>147873600</v>
      </c>
      <c r="M151" s="35">
        <v>7</v>
      </c>
      <c r="N151" s="35">
        <v>60587100</v>
      </c>
      <c r="O151" s="16">
        <f t="shared" si="121"/>
        <v>208460700</v>
      </c>
      <c r="P151" s="16">
        <f t="shared" si="122"/>
        <v>131771163.78542149</v>
      </c>
      <c r="Q151" s="33">
        <f t="shared" si="123"/>
        <v>147873600</v>
      </c>
      <c r="R151" s="33">
        <f t="shared" si="124"/>
        <v>0</v>
      </c>
      <c r="S151" s="33">
        <f t="shared" si="125"/>
        <v>53989574.050971299</v>
      </c>
      <c r="T151" s="33">
        <f t="shared" si="126"/>
        <v>60587099.999999993</v>
      </c>
      <c r="U151" s="33">
        <f t="shared" si="127"/>
        <v>0</v>
      </c>
      <c r="V151" s="33">
        <f t="shared" si="128"/>
        <v>0</v>
      </c>
      <c r="X151" s="83"/>
      <c r="Y151" s="83"/>
      <c r="Z151" s="84"/>
      <c r="AA151" s="84"/>
    </row>
    <row r="152" spans="2:27" x14ac:dyDescent="0.25">
      <c r="B152" s="91" t="s">
        <v>158</v>
      </c>
      <c r="C152" s="150">
        <v>40</v>
      </c>
      <c r="D152" s="16">
        <v>11874000</v>
      </c>
      <c r="E152" s="23">
        <v>0.1222</v>
      </c>
      <c r="F152" s="16">
        <f t="shared" si="118"/>
        <v>13325000</v>
      </c>
      <c r="G152" s="23">
        <v>1.4999999999999999E-2</v>
      </c>
      <c r="H152" s="16">
        <f t="shared" si="119"/>
        <v>13524875</v>
      </c>
      <c r="I152" s="23">
        <v>0.02</v>
      </c>
      <c r="J152" s="16">
        <f t="shared" si="120"/>
        <v>13591500</v>
      </c>
      <c r="K152" s="35">
        <v>10</v>
      </c>
      <c r="L152" s="35">
        <v>116468500</v>
      </c>
      <c r="M152" s="35">
        <v>5</v>
      </c>
      <c r="N152" s="35">
        <v>65272600</v>
      </c>
      <c r="O152" s="16">
        <f t="shared" si="121"/>
        <v>181741100</v>
      </c>
      <c r="P152" s="16">
        <f t="shared" si="122"/>
        <v>103785867.04687221</v>
      </c>
      <c r="Q152" s="33">
        <f t="shared" si="123"/>
        <v>116468500</v>
      </c>
      <c r="R152" s="33">
        <f t="shared" si="124"/>
        <v>0</v>
      </c>
      <c r="S152" s="33">
        <f t="shared" si="125"/>
        <v>58164854.749598995</v>
      </c>
      <c r="T152" s="33">
        <f t="shared" si="126"/>
        <v>65272599.999999993</v>
      </c>
      <c r="U152" s="33">
        <f t="shared" si="127"/>
        <v>0</v>
      </c>
      <c r="V152" s="33">
        <f t="shared" si="128"/>
        <v>0</v>
      </c>
      <c r="X152" s="83"/>
      <c r="Y152" s="83"/>
      <c r="Z152" s="84"/>
      <c r="AA152" s="84"/>
    </row>
    <row r="153" spans="2:27" x14ac:dyDescent="0.25">
      <c r="B153" s="92" t="s">
        <v>159</v>
      </c>
      <c r="C153" s="150"/>
      <c r="D153" s="22"/>
      <c r="E153" s="23"/>
      <c r="F153" s="22"/>
      <c r="G153" s="5"/>
      <c r="H153" s="33"/>
      <c r="I153" s="5"/>
      <c r="J153" s="33"/>
      <c r="K153" s="35"/>
      <c r="L153" s="35"/>
      <c r="M153" s="35"/>
      <c r="N153" s="35"/>
      <c r="O153" s="16"/>
      <c r="P153" s="33"/>
      <c r="Q153" s="33"/>
      <c r="R153" s="33"/>
      <c r="S153" s="33"/>
      <c r="T153" s="33"/>
      <c r="U153" s="33"/>
      <c r="V153" s="34"/>
      <c r="X153" s="83"/>
      <c r="Y153" s="83"/>
      <c r="Z153" s="84"/>
      <c r="AA153" s="84"/>
    </row>
    <row r="154" spans="2:27" x14ac:dyDescent="0.25">
      <c r="B154" s="91" t="s">
        <v>160</v>
      </c>
      <c r="C154" s="150">
        <v>110</v>
      </c>
      <c r="D154" s="16">
        <v>18320000</v>
      </c>
      <c r="E154" s="23">
        <v>0</v>
      </c>
      <c r="F154" s="16">
        <f t="shared" ref="F154:F175" si="129">+ROUND((D154*E154)+D154,-3)</f>
        <v>18320000</v>
      </c>
      <c r="G154" s="23">
        <v>1.4999999999999999E-2</v>
      </c>
      <c r="H154" s="16">
        <f t="shared" ref="H154:H175" si="130">+(F154*G154)+F154</f>
        <v>18594800</v>
      </c>
      <c r="I154" s="23">
        <v>0.02</v>
      </c>
      <c r="J154" s="16">
        <f t="shared" ref="J154:J175" si="131">+(F154*I154)+F154</f>
        <v>18686400</v>
      </c>
      <c r="K154" s="35">
        <v>15</v>
      </c>
      <c r="L154" s="35">
        <v>145260000</v>
      </c>
      <c r="M154" s="35">
        <v>26</v>
      </c>
      <c r="N154" s="35">
        <v>183333000</v>
      </c>
      <c r="O154" s="16">
        <f t="shared" ref="O154:O175" si="132">L154+N154</f>
        <v>328593000</v>
      </c>
      <c r="P154" s="16">
        <f t="shared" ref="P154:P175" si="133">L154/(1+E154)</f>
        <v>145260000</v>
      </c>
      <c r="Q154" s="33">
        <f t="shared" ref="Q154:Q175" si="134">(P154*$Q$9)+P154</f>
        <v>163010772</v>
      </c>
      <c r="R154" s="33">
        <f t="shared" ref="R154:R175" si="135">L154-Q154</f>
        <v>-17750772</v>
      </c>
      <c r="S154" s="33">
        <f t="shared" ref="S154:S175" si="136">N154/(1+E154)</f>
        <v>183333000</v>
      </c>
      <c r="T154" s="33">
        <f t="shared" ref="T154:T175" si="137">(S154*$T$9)+S154</f>
        <v>205736292.59999999</v>
      </c>
      <c r="U154" s="33">
        <f t="shared" ref="U154:U175" si="138">N154-T154</f>
        <v>-22403292.599999994</v>
      </c>
      <c r="V154" s="33">
        <f t="shared" ref="V154:V175" si="139">R154+U154</f>
        <v>-40154064.599999994</v>
      </c>
      <c r="X154" s="83"/>
      <c r="Y154" s="83"/>
      <c r="Z154" s="84"/>
      <c r="AA154" s="84"/>
    </row>
    <row r="155" spans="2:27" x14ac:dyDescent="0.25">
      <c r="B155" s="91" t="s">
        <v>161</v>
      </c>
      <c r="C155" s="150">
        <v>32</v>
      </c>
      <c r="D155" s="16">
        <v>9917000</v>
      </c>
      <c r="E155" s="23">
        <v>0.1222</v>
      </c>
      <c r="F155" s="16">
        <f t="shared" si="129"/>
        <v>11129000</v>
      </c>
      <c r="G155" s="23">
        <v>1.4999999999999999E-2</v>
      </c>
      <c r="H155" s="16">
        <f t="shared" si="130"/>
        <v>11295935</v>
      </c>
      <c r="I155" s="23">
        <v>0.02</v>
      </c>
      <c r="J155" s="16">
        <f t="shared" si="131"/>
        <v>11351580</v>
      </c>
      <c r="K155" s="35">
        <v>63</v>
      </c>
      <c r="L155" s="35">
        <v>691102044</v>
      </c>
      <c r="M155" s="35">
        <v>50</v>
      </c>
      <c r="N155" s="35">
        <v>546426898</v>
      </c>
      <c r="O155" s="16">
        <f t="shared" si="132"/>
        <v>1237528942</v>
      </c>
      <c r="P155" s="16">
        <f t="shared" si="133"/>
        <v>615845699.51880229</v>
      </c>
      <c r="Q155" s="33">
        <f t="shared" si="134"/>
        <v>691102043.99999988</v>
      </c>
      <c r="R155" s="33">
        <f t="shared" si="135"/>
        <v>0</v>
      </c>
      <c r="S155" s="33">
        <f t="shared" si="136"/>
        <v>486924699.69702369</v>
      </c>
      <c r="T155" s="33">
        <f t="shared" si="137"/>
        <v>546426898</v>
      </c>
      <c r="U155" s="33">
        <f t="shared" si="138"/>
        <v>0</v>
      </c>
      <c r="V155" s="33">
        <f t="shared" si="139"/>
        <v>0</v>
      </c>
      <c r="X155" s="83"/>
      <c r="Y155" s="83"/>
      <c r="Z155" s="84"/>
      <c r="AA155" s="84"/>
    </row>
    <row r="156" spans="2:27" x14ac:dyDescent="0.25">
      <c r="B156" s="91" t="s">
        <v>162</v>
      </c>
      <c r="C156" s="150">
        <v>30</v>
      </c>
      <c r="D156" s="16">
        <v>10182000</v>
      </c>
      <c r="E156" s="23">
        <v>0.1222</v>
      </c>
      <c r="F156" s="16">
        <f t="shared" si="129"/>
        <v>11426000</v>
      </c>
      <c r="G156" s="23">
        <v>1.4999999999999999E-2</v>
      </c>
      <c r="H156" s="16">
        <f t="shared" si="130"/>
        <v>11597390</v>
      </c>
      <c r="I156" s="23">
        <v>0.02</v>
      </c>
      <c r="J156" s="16">
        <f t="shared" si="131"/>
        <v>11654520</v>
      </c>
      <c r="K156" s="35">
        <v>69</v>
      </c>
      <c r="L156" s="35">
        <v>771271227</v>
      </c>
      <c r="M156" s="35">
        <v>70</v>
      </c>
      <c r="N156" s="35">
        <v>782697467</v>
      </c>
      <c r="O156" s="16">
        <f t="shared" si="132"/>
        <v>1553968694</v>
      </c>
      <c r="P156" s="16">
        <f t="shared" si="133"/>
        <v>687285000</v>
      </c>
      <c r="Q156" s="33">
        <f t="shared" si="134"/>
        <v>771271227</v>
      </c>
      <c r="R156" s="33">
        <f t="shared" si="135"/>
        <v>0</v>
      </c>
      <c r="S156" s="33">
        <f t="shared" si="136"/>
        <v>697466999.64355719</v>
      </c>
      <c r="T156" s="33">
        <f t="shared" si="137"/>
        <v>782697466.99999988</v>
      </c>
      <c r="U156" s="33">
        <f t="shared" si="138"/>
        <v>0</v>
      </c>
      <c r="V156" s="33">
        <f t="shared" si="139"/>
        <v>0</v>
      </c>
      <c r="X156" s="83"/>
      <c r="Y156" s="83"/>
      <c r="Z156" s="84"/>
      <c r="AA156" s="84"/>
    </row>
    <row r="157" spans="2:27" x14ac:dyDescent="0.25">
      <c r="B157" s="91" t="s">
        <v>163</v>
      </c>
      <c r="C157" s="150">
        <v>26</v>
      </c>
      <c r="D157" s="16">
        <v>9917000</v>
      </c>
      <c r="E157" s="23">
        <v>0.1222</v>
      </c>
      <c r="F157" s="16">
        <f t="shared" si="129"/>
        <v>11129000</v>
      </c>
      <c r="G157" s="23">
        <v>1.4999999999999999E-2</v>
      </c>
      <c r="H157" s="16">
        <f t="shared" si="130"/>
        <v>11295935</v>
      </c>
      <c r="I157" s="23">
        <v>0.02</v>
      </c>
      <c r="J157" s="16">
        <f t="shared" si="131"/>
        <v>11351580</v>
      </c>
      <c r="K157" s="35">
        <v>10</v>
      </c>
      <c r="L157" s="35">
        <v>106837031</v>
      </c>
      <c r="M157" s="35">
        <v>10</v>
      </c>
      <c r="N157" s="35">
        <v>106837031</v>
      </c>
      <c r="O157" s="16">
        <f t="shared" si="132"/>
        <v>213674062</v>
      </c>
      <c r="P157" s="16">
        <f t="shared" si="133"/>
        <v>95203199.964355722</v>
      </c>
      <c r="Q157" s="33">
        <f t="shared" si="134"/>
        <v>106837030.99999999</v>
      </c>
      <c r="R157" s="33">
        <f t="shared" si="135"/>
        <v>0</v>
      </c>
      <c r="S157" s="33">
        <f t="shared" si="136"/>
        <v>95203199.964355722</v>
      </c>
      <c r="T157" s="33">
        <f t="shared" si="137"/>
        <v>106837030.99999999</v>
      </c>
      <c r="U157" s="33">
        <f t="shared" si="138"/>
        <v>0</v>
      </c>
      <c r="V157" s="33">
        <f t="shared" si="139"/>
        <v>0</v>
      </c>
      <c r="X157" s="83"/>
      <c r="Y157" s="83"/>
      <c r="Z157" s="84"/>
      <c r="AA157" s="84"/>
    </row>
    <row r="158" spans="2:27" x14ac:dyDescent="0.25">
      <c r="B158" s="91" t="s">
        <v>164</v>
      </c>
      <c r="C158" s="150">
        <v>29</v>
      </c>
      <c r="D158" s="16">
        <v>10182000</v>
      </c>
      <c r="E158" s="23">
        <v>0.1222</v>
      </c>
      <c r="F158" s="16">
        <f t="shared" si="129"/>
        <v>11426000</v>
      </c>
      <c r="G158" s="23">
        <v>1.4999999999999999E-2</v>
      </c>
      <c r="H158" s="16">
        <f t="shared" si="130"/>
        <v>11597390</v>
      </c>
      <c r="I158" s="23">
        <v>0.02</v>
      </c>
      <c r="J158" s="16">
        <f t="shared" si="131"/>
        <v>11654520</v>
      </c>
      <c r="K158" s="35">
        <v>0</v>
      </c>
      <c r="L158" s="35">
        <v>0</v>
      </c>
      <c r="M158" s="35">
        <v>0</v>
      </c>
      <c r="N158" s="35">
        <v>0</v>
      </c>
      <c r="O158" s="16">
        <f t="shared" si="132"/>
        <v>0</v>
      </c>
      <c r="P158" s="16">
        <f t="shared" si="133"/>
        <v>0</v>
      </c>
      <c r="Q158" s="33">
        <f t="shared" si="134"/>
        <v>0</v>
      </c>
      <c r="R158" s="33">
        <f t="shared" si="135"/>
        <v>0</v>
      </c>
      <c r="S158" s="33">
        <f t="shared" si="136"/>
        <v>0</v>
      </c>
      <c r="T158" s="33">
        <f t="shared" si="137"/>
        <v>0</v>
      </c>
      <c r="U158" s="33">
        <f t="shared" si="138"/>
        <v>0</v>
      </c>
      <c r="V158" s="33">
        <f t="shared" si="139"/>
        <v>0</v>
      </c>
      <c r="X158" s="83"/>
      <c r="Y158" s="83"/>
      <c r="Z158" s="84"/>
      <c r="AA158" s="84"/>
    </row>
    <row r="159" spans="2:27" x14ac:dyDescent="0.25">
      <c r="B159" s="91" t="s">
        <v>165</v>
      </c>
      <c r="C159" s="150">
        <v>29</v>
      </c>
      <c r="D159" s="16">
        <v>10012000</v>
      </c>
      <c r="E159" s="23">
        <v>0.1222</v>
      </c>
      <c r="F159" s="16">
        <f t="shared" si="129"/>
        <v>11235000</v>
      </c>
      <c r="G159" s="23">
        <v>1.4999999999999999E-2</v>
      </c>
      <c r="H159" s="16">
        <f t="shared" si="130"/>
        <v>11403525</v>
      </c>
      <c r="I159" s="23">
        <v>0.02</v>
      </c>
      <c r="J159" s="16">
        <f t="shared" si="131"/>
        <v>11459700</v>
      </c>
      <c r="K159" s="35">
        <v>0</v>
      </c>
      <c r="L159" s="35">
        <v>0</v>
      </c>
      <c r="M159" s="35">
        <v>0</v>
      </c>
      <c r="N159" s="35">
        <v>0</v>
      </c>
      <c r="O159" s="16">
        <f t="shared" si="132"/>
        <v>0</v>
      </c>
      <c r="P159" s="16">
        <f t="shared" si="133"/>
        <v>0</v>
      </c>
      <c r="Q159" s="33">
        <f t="shared" si="134"/>
        <v>0</v>
      </c>
      <c r="R159" s="33">
        <f t="shared" si="135"/>
        <v>0</v>
      </c>
      <c r="S159" s="33">
        <f t="shared" si="136"/>
        <v>0</v>
      </c>
      <c r="T159" s="33">
        <f t="shared" si="137"/>
        <v>0</v>
      </c>
      <c r="U159" s="33">
        <f t="shared" si="138"/>
        <v>0</v>
      </c>
      <c r="V159" s="33">
        <f t="shared" si="139"/>
        <v>0</v>
      </c>
      <c r="X159" s="83"/>
      <c r="Y159" s="83"/>
      <c r="Z159" s="84"/>
      <c r="AA159" s="84"/>
    </row>
    <row r="160" spans="2:27" x14ac:dyDescent="0.25">
      <c r="B160" s="91" t="s">
        <v>166</v>
      </c>
      <c r="C160" s="150">
        <v>32</v>
      </c>
      <c r="D160" s="16">
        <v>9917000</v>
      </c>
      <c r="E160" s="23">
        <v>0.1222</v>
      </c>
      <c r="F160" s="16">
        <f t="shared" si="129"/>
        <v>11129000</v>
      </c>
      <c r="G160" s="23">
        <v>1.4999999999999999E-2</v>
      </c>
      <c r="H160" s="16">
        <f t="shared" si="130"/>
        <v>11295935</v>
      </c>
      <c r="I160" s="23">
        <v>0.02</v>
      </c>
      <c r="J160" s="16">
        <f t="shared" si="131"/>
        <v>11351580</v>
      </c>
      <c r="K160" s="35">
        <v>5</v>
      </c>
      <c r="L160" s="35">
        <v>53418516</v>
      </c>
      <c r="M160" s="35">
        <v>5</v>
      </c>
      <c r="N160" s="35">
        <v>53418516</v>
      </c>
      <c r="O160" s="16">
        <f t="shared" si="132"/>
        <v>106837032</v>
      </c>
      <c r="P160" s="16">
        <f t="shared" si="133"/>
        <v>47601600.427731238</v>
      </c>
      <c r="Q160" s="33">
        <f t="shared" si="134"/>
        <v>53418515.999999993</v>
      </c>
      <c r="R160" s="33">
        <f t="shared" si="135"/>
        <v>0</v>
      </c>
      <c r="S160" s="33">
        <f t="shared" si="136"/>
        <v>47601600.427731238</v>
      </c>
      <c r="T160" s="33">
        <f t="shared" si="137"/>
        <v>53418515.999999993</v>
      </c>
      <c r="U160" s="33">
        <f t="shared" si="138"/>
        <v>0</v>
      </c>
      <c r="V160" s="33">
        <f t="shared" si="139"/>
        <v>0</v>
      </c>
      <c r="X160" s="83"/>
      <c r="Y160" s="83"/>
      <c r="Z160" s="84"/>
      <c r="AA160" s="84"/>
    </row>
    <row r="161" spans="2:27" x14ac:dyDescent="0.25">
      <c r="B161" s="91" t="s">
        <v>167</v>
      </c>
      <c r="C161" s="150">
        <v>30</v>
      </c>
      <c r="D161" s="16">
        <v>10182000</v>
      </c>
      <c r="E161" s="23">
        <v>0.1222</v>
      </c>
      <c r="F161" s="16">
        <f t="shared" si="129"/>
        <v>11426000</v>
      </c>
      <c r="G161" s="23">
        <v>1.4999999999999999E-2</v>
      </c>
      <c r="H161" s="16">
        <f t="shared" si="130"/>
        <v>11597390</v>
      </c>
      <c r="I161" s="23">
        <v>0.02</v>
      </c>
      <c r="J161" s="16">
        <f t="shared" si="131"/>
        <v>11654520</v>
      </c>
      <c r="K161" s="35">
        <v>23</v>
      </c>
      <c r="L161" s="35">
        <v>254805161</v>
      </c>
      <c r="M161" s="35">
        <v>23</v>
      </c>
      <c r="N161" s="35">
        <v>254805161</v>
      </c>
      <c r="O161" s="16">
        <f t="shared" si="132"/>
        <v>509610322</v>
      </c>
      <c r="P161" s="16">
        <f t="shared" si="133"/>
        <v>227058600.07128853</v>
      </c>
      <c r="Q161" s="33">
        <f t="shared" si="134"/>
        <v>254805161</v>
      </c>
      <c r="R161" s="33">
        <f t="shared" si="135"/>
        <v>0</v>
      </c>
      <c r="S161" s="33">
        <f t="shared" si="136"/>
        <v>227058600.07128853</v>
      </c>
      <c r="T161" s="33">
        <f t="shared" si="137"/>
        <v>254805161</v>
      </c>
      <c r="U161" s="33">
        <f t="shared" si="138"/>
        <v>0</v>
      </c>
      <c r="V161" s="33">
        <f t="shared" si="139"/>
        <v>0</v>
      </c>
      <c r="X161" s="83"/>
      <c r="Y161" s="83"/>
      <c r="Z161" s="84"/>
      <c r="AA161" s="84"/>
    </row>
    <row r="162" spans="2:27" x14ac:dyDescent="0.25">
      <c r="B162" s="91" t="s">
        <v>168</v>
      </c>
      <c r="C162" s="150">
        <v>30</v>
      </c>
      <c r="D162" s="16">
        <v>6792000</v>
      </c>
      <c r="E162" s="23">
        <v>0.1222</v>
      </c>
      <c r="F162" s="16">
        <f t="shared" si="129"/>
        <v>7622000</v>
      </c>
      <c r="G162" s="23">
        <v>1.4999999999999999E-2</v>
      </c>
      <c r="H162" s="16">
        <f t="shared" si="130"/>
        <v>7736330</v>
      </c>
      <c r="I162" s="23">
        <v>0.02</v>
      </c>
      <c r="J162" s="16">
        <f t="shared" si="131"/>
        <v>7774440</v>
      </c>
      <c r="K162" s="35">
        <v>0</v>
      </c>
      <c r="L162" s="35">
        <v>0</v>
      </c>
      <c r="M162" s="35">
        <v>15</v>
      </c>
      <c r="N162" s="35">
        <v>112805340</v>
      </c>
      <c r="O162" s="16">
        <f t="shared" si="132"/>
        <v>112805340</v>
      </c>
      <c r="P162" s="16">
        <f t="shared" si="133"/>
        <v>0</v>
      </c>
      <c r="Q162" s="33">
        <f t="shared" si="134"/>
        <v>0</v>
      </c>
      <c r="R162" s="33">
        <f t="shared" si="135"/>
        <v>0</v>
      </c>
      <c r="S162" s="33">
        <f t="shared" si="136"/>
        <v>100521600.42773123</v>
      </c>
      <c r="T162" s="33">
        <f t="shared" si="137"/>
        <v>112805339.99999999</v>
      </c>
      <c r="U162" s="33">
        <f t="shared" si="138"/>
        <v>0</v>
      </c>
      <c r="V162" s="33">
        <f t="shared" si="139"/>
        <v>0</v>
      </c>
      <c r="X162" s="83"/>
      <c r="Y162" s="83"/>
      <c r="Z162" s="84"/>
      <c r="AA162" s="84"/>
    </row>
    <row r="163" spans="2:27" x14ac:dyDescent="0.25">
      <c r="B163" s="91" t="s">
        <v>169</v>
      </c>
      <c r="C163" s="150">
        <v>30</v>
      </c>
      <c r="D163" s="16">
        <v>9794000</v>
      </c>
      <c r="E163" s="23">
        <v>0.1222</v>
      </c>
      <c r="F163" s="16">
        <f t="shared" si="129"/>
        <v>10991000</v>
      </c>
      <c r="G163" s="23">
        <v>1.4999999999999999E-2</v>
      </c>
      <c r="H163" s="16">
        <f t="shared" si="130"/>
        <v>11155865</v>
      </c>
      <c r="I163" s="23">
        <v>0.02</v>
      </c>
      <c r="J163" s="16">
        <f t="shared" si="131"/>
        <v>11210820</v>
      </c>
      <c r="K163" s="35">
        <v>18</v>
      </c>
      <c r="L163" s="35">
        <v>189042221</v>
      </c>
      <c r="M163" s="35">
        <v>18</v>
      </c>
      <c r="N163" s="35">
        <v>189042221</v>
      </c>
      <c r="O163" s="16">
        <f t="shared" si="132"/>
        <v>378084442</v>
      </c>
      <c r="P163" s="16">
        <f t="shared" si="133"/>
        <v>168456800.03564426</v>
      </c>
      <c r="Q163" s="33">
        <f t="shared" si="134"/>
        <v>189042221</v>
      </c>
      <c r="R163" s="33">
        <f t="shared" si="135"/>
        <v>0</v>
      </c>
      <c r="S163" s="33">
        <f t="shared" si="136"/>
        <v>168456800.03564426</v>
      </c>
      <c r="T163" s="33">
        <f t="shared" si="137"/>
        <v>189042221</v>
      </c>
      <c r="U163" s="33">
        <f t="shared" si="138"/>
        <v>0</v>
      </c>
      <c r="V163" s="33">
        <f t="shared" si="139"/>
        <v>0</v>
      </c>
      <c r="X163" s="83"/>
      <c r="Y163" s="83"/>
      <c r="Z163" s="84"/>
      <c r="AA163" s="84"/>
    </row>
    <row r="164" spans="2:27" x14ac:dyDescent="0.25">
      <c r="B164" s="91" t="s">
        <v>170</v>
      </c>
      <c r="C164" s="150">
        <v>31</v>
      </c>
      <c r="D164" s="16">
        <v>9750000</v>
      </c>
      <c r="E164" s="23">
        <v>0.1222</v>
      </c>
      <c r="F164" s="16">
        <f t="shared" si="129"/>
        <v>10941000</v>
      </c>
      <c r="G164" s="23">
        <v>1.4999999999999999E-2</v>
      </c>
      <c r="H164" s="16">
        <f t="shared" si="130"/>
        <v>11105115</v>
      </c>
      <c r="I164" s="23">
        <v>0.02</v>
      </c>
      <c r="J164" s="16">
        <f t="shared" si="131"/>
        <v>11159820</v>
      </c>
      <c r="K164" s="35">
        <v>18</v>
      </c>
      <c r="L164" s="35">
        <v>186004650</v>
      </c>
      <c r="M164" s="35">
        <v>18</v>
      </c>
      <c r="N164" s="35">
        <v>186004650</v>
      </c>
      <c r="O164" s="16">
        <f t="shared" si="132"/>
        <v>372009300</v>
      </c>
      <c r="P164" s="16">
        <f t="shared" si="133"/>
        <v>165750000</v>
      </c>
      <c r="Q164" s="33">
        <f t="shared" si="134"/>
        <v>186004650</v>
      </c>
      <c r="R164" s="33">
        <f t="shared" si="135"/>
        <v>0</v>
      </c>
      <c r="S164" s="33">
        <f t="shared" si="136"/>
        <v>165750000</v>
      </c>
      <c r="T164" s="33">
        <f t="shared" si="137"/>
        <v>186004650</v>
      </c>
      <c r="U164" s="33">
        <f t="shared" si="138"/>
        <v>0</v>
      </c>
      <c r="V164" s="33">
        <f t="shared" si="139"/>
        <v>0</v>
      </c>
      <c r="X164" s="83"/>
      <c r="Y164" s="83"/>
      <c r="Z164" s="84"/>
      <c r="AA164" s="84"/>
    </row>
    <row r="165" spans="2:27" x14ac:dyDescent="0.25">
      <c r="B165" s="91" t="s">
        <v>171</v>
      </c>
      <c r="C165" s="150">
        <v>27</v>
      </c>
      <c r="D165" s="16">
        <v>9917000</v>
      </c>
      <c r="E165" s="23">
        <v>0.1222</v>
      </c>
      <c r="F165" s="16">
        <f t="shared" si="129"/>
        <v>11129000</v>
      </c>
      <c r="G165" s="23">
        <v>1.4999999999999999E-2</v>
      </c>
      <c r="H165" s="16">
        <f t="shared" si="130"/>
        <v>11295935</v>
      </c>
      <c r="I165" s="23">
        <v>0.02</v>
      </c>
      <c r="J165" s="16">
        <f t="shared" si="131"/>
        <v>11351580</v>
      </c>
      <c r="K165" s="35">
        <v>43</v>
      </c>
      <c r="L165" s="35">
        <v>467412011</v>
      </c>
      <c r="M165" s="35">
        <v>43</v>
      </c>
      <c r="N165" s="35">
        <v>467412011</v>
      </c>
      <c r="O165" s="16">
        <f t="shared" si="132"/>
        <v>934824022</v>
      </c>
      <c r="P165" s="16">
        <f t="shared" si="133"/>
        <v>416514000.17822134</v>
      </c>
      <c r="Q165" s="33">
        <f t="shared" si="134"/>
        <v>467412011</v>
      </c>
      <c r="R165" s="33">
        <f t="shared" si="135"/>
        <v>0</v>
      </c>
      <c r="S165" s="33">
        <f t="shared" si="136"/>
        <v>416514000.17822134</v>
      </c>
      <c r="T165" s="33">
        <f t="shared" si="137"/>
        <v>467412011</v>
      </c>
      <c r="U165" s="33">
        <f t="shared" si="138"/>
        <v>0</v>
      </c>
      <c r="V165" s="33">
        <f t="shared" si="139"/>
        <v>0</v>
      </c>
      <c r="X165" s="83"/>
      <c r="Y165" s="83"/>
      <c r="Z165" s="84"/>
      <c r="AA165" s="84"/>
    </row>
    <row r="166" spans="2:27" x14ac:dyDescent="0.25">
      <c r="B166" s="91" t="s">
        <v>172</v>
      </c>
      <c r="C166" s="150">
        <v>27</v>
      </c>
      <c r="D166" s="16">
        <v>10182000</v>
      </c>
      <c r="E166" s="23">
        <v>0.1222</v>
      </c>
      <c r="F166" s="16">
        <f t="shared" si="129"/>
        <v>11426000</v>
      </c>
      <c r="G166" s="23">
        <v>1.4999999999999999E-2</v>
      </c>
      <c r="H166" s="16">
        <f t="shared" si="130"/>
        <v>11597390</v>
      </c>
      <c r="I166" s="23">
        <v>0.02</v>
      </c>
      <c r="J166" s="16">
        <f t="shared" si="131"/>
        <v>11654520</v>
      </c>
      <c r="K166" s="35">
        <v>0</v>
      </c>
      <c r="L166" s="35">
        <v>0</v>
      </c>
      <c r="M166" s="35">
        <v>0</v>
      </c>
      <c r="N166" s="35"/>
      <c r="O166" s="16">
        <f t="shared" si="132"/>
        <v>0</v>
      </c>
      <c r="P166" s="16">
        <f t="shared" si="133"/>
        <v>0</v>
      </c>
      <c r="Q166" s="33">
        <f t="shared" si="134"/>
        <v>0</v>
      </c>
      <c r="R166" s="33">
        <f t="shared" si="135"/>
        <v>0</v>
      </c>
      <c r="S166" s="33">
        <f t="shared" si="136"/>
        <v>0</v>
      </c>
      <c r="T166" s="33">
        <f t="shared" si="137"/>
        <v>0</v>
      </c>
      <c r="U166" s="33">
        <f t="shared" si="138"/>
        <v>0</v>
      </c>
      <c r="V166" s="33">
        <f t="shared" si="139"/>
        <v>0</v>
      </c>
      <c r="X166" s="83"/>
      <c r="Y166" s="83"/>
      <c r="Z166" s="84"/>
      <c r="AA166" s="84"/>
    </row>
    <row r="167" spans="2:27" x14ac:dyDescent="0.25">
      <c r="B167" s="91" t="s">
        <v>173</v>
      </c>
      <c r="C167" s="150">
        <v>33</v>
      </c>
      <c r="D167" s="16">
        <v>9917000</v>
      </c>
      <c r="E167" s="23">
        <v>0.1222</v>
      </c>
      <c r="F167" s="16">
        <f t="shared" si="129"/>
        <v>11129000</v>
      </c>
      <c r="G167" s="23">
        <v>1.4999999999999999E-2</v>
      </c>
      <c r="H167" s="16">
        <f t="shared" si="130"/>
        <v>11295935</v>
      </c>
      <c r="I167" s="23">
        <v>0.02</v>
      </c>
      <c r="J167" s="16">
        <f t="shared" si="131"/>
        <v>11351580</v>
      </c>
      <c r="K167" s="35">
        <v>10</v>
      </c>
      <c r="L167" s="35">
        <v>109062803</v>
      </c>
      <c r="M167" s="35">
        <v>10</v>
      </c>
      <c r="N167" s="35">
        <v>109062803</v>
      </c>
      <c r="O167" s="16">
        <f t="shared" si="132"/>
        <v>218125606</v>
      </c>
      <c r="P167" s="16">
        <f t="shared" si="133"/>
        <v>97186600.427731231</v>
      </c>
      <c r="Q167" s="33">
        <f t="shared" si="134"/>
        <v>109062802.99999999</v>
      </c>
      <c r="R167" s="33">
        <f t="shared" si="135"/>
        <v>0</v>
      </c>
      <c r="S167" s="33">
        <f t="shared" si="136"/>
        <v>97186600.427731231</v>
      </c>
      <c r="T167" s="33">
        <f t="shared" si="137"/>
        <v>109062802.99999999</v>
      </c>
      <c r="U167" s="33">
        <f t="shared" si="138"/>
        <v>0</v>
      </c>
      <c r="V167" s="33">
        <f t="shared" si="139"/>
        <v>0</v>
      </c>
      <c r="X167" s="83"/>
      <c r="Y167" s="83"/>
      <c r="Z167" s="84"/>
      <c r="AA167" s="84"/>
    </row>
    <row r="168" spans="2:27" x14ac:dyDescent="0.25">
      <c r="B168" s="91" t="s">
        <v>174</v>
      </c>
      <c r="C168" s="150">
        <v>27</v>
      </c>
      <c r="D168" s="16">
        <v>9873000</v>
      </c>
      <c r="E168" s="23">
        <v>0.1222</v>
      </c>
      <c r="F168" s="16">
        <f t="shared" si="129"/>
        <v>11079000</v>
      </c>
      <c r="G168" s="23">
        <v>1.4999999999999999E-2</v>
      </c>
      <c r="H168" s="16">
        <f t="shared" si="130"/>
        <v>11245185</v>
      </c>
      <c r="I168" s="23">
        <v>0.02</v>
      </c>
      <c r="J168" s="16">
        <f t="shared" si="131"/>
        <v>11300580</v>
      </c>
      <c r="K168" s="35">
        <v>61</v>
      </c>
      <c r="L168" s="35">
        <v>664768836</v>
      </c>
      <c r="M168" s="35">
        <v>50</v>
      </c>
      <c r="N168" s="35">
        <v>542894549</v>
      </c>
      <c r="O168" s="16">
        <f t="shared" si="132"/>
        <v>1207663385</v>
      </c>
      <c r="P168" s="16">
        <f t="shared" si="133"/>
        <v>592380000</v>
      </c>
      <c r="Q168" s="33">
        <f t="shared" si="134"/>
        <v>664768836</v>
      </c>
      <c r="R168" s="33">
        <f t="shared" si="135"/>
        <v>0</v>
      </c>
      <c r="S168" s="33">
        <f t="shared" si="136"/>
        <v>483776999.64355725</v>
      </c>
      <c r="T168" s="33">
        <f t="shared" si="137"/>
        <v>542894549</v>
      </c>
      <c r="U168" s="33">
        <f t="shared" si="138"/>
        <v>0</v>
      </c>
      <c r="V168" s="33">
        <f t="shared" si="139"/>
        <v>0</v>
      </c>
      <c r="X168" s="83"/>
      <c r="Y168" s="83"/>
      <c r="Z168" s="84"/>
      <c r="AA168" s="84"/>
    </row>
    <row r="169" spans="2:27" x14ac:dyDescent="0.25">
      <c r="B169" s="91" t="s">
        <v>175</v>
      </c>
      <c r="C169" s="150">
        <v>25</v>
      </c>
      <c r="D169" s="16">
        <v>10182000</v>
      </c>
      <c r="E169" s="23">
        <v>0.1222</v>
      </c>
      <c r="F169" s="16">
        <f t="shared" si="129"/>
        <v>11426000</v>
      </c>
      <c r="G169" s="23">
        <v>1.4999999999999999E-2</v>
      </c>
      <c r="H169" s="16">
        <f t="shared" si="130"/>
        <v>11597390</v>
      </c>
      <c r="I169" s="23">
        <v>0.02</v>
      </c>
      <c r="J169" s="16">
        <f t="shared" si="131"/>
        <v>11654520</v>
      </c>
      <c r="K169" s="35">
        <v>10</v>
      </c>
      <c r="L169" s="35">
        <v>107406660</v>
      </c>
      <c r="M169" s="35">
        <v>10</v>
      </c>
      <c r="N169" s="35">
        <v>107406660</v>
      </c>
      <c r="O169" s="16">
        <f t="shared" si="132"/>
        <v>214813320</v>
      </c>
      <c r="P169" s="16">
        <f t="shared" si="133"/>
        <v>95710800.213865608</v>
      </c>
      <c r="Q169" s="33">
        <f t="shared" si="134"/>
        <v>107406659.99999999</v>
      </c>
      <c r="R169" s="33">
        <f t="shared" si="135"/>
        <v>0</v>
      </c>
      <c r="S169" s="33">
        <f t="shared" si="136"/>
        <v>95710800.213865608</v>
      </c>
      <c r="T169" s="33">
        <f t="shared" si="137"/>
        <v>107406659.99999999</v>
      </c>
      <c r="U169" s="33">
        <f t="shared" si="138"/>
        <v>0</v>
      </c>
      <c r="V169" s="33">
        <f t="shared" si="139"/>
        <v>0</v>
      </c>
      <c r="X169" s="83"/>
      <c r="Y169" s="83"/>
      <c r="Z169" s="84"/>
      <c r="AA169" s="84"/>
    </row>
    <row r="170" spans="2:27" x14ac:dyDescent="0.25">
      <c r="B170" s="91" t="s">
        <v>176</v>
      </c>
      <c r="C170" s="150">
        <v>25</v>
      </c>
      <c r="D170" s="16">
        <v>10182000</v>
      </c>
      <c r="E170" s="23">
        <v>0.1222</v>
      </c>
      <c r="F170" s="16">
        <f t="shared" si="129"/>
        <v>11426000</v>
      </c>
      <c r="G170" s="23">
        <v>1.4999999999999999E-2</v>
      </c>
      <c r="H170" s="16">
        <f t="shared" si="130"/>
        <v>11597390</v>
      </c>
      <c r="I170" s="23">
        <v>0.02</v>
      </c>
      <c r="J170" s="16">
        <f t="shared" si="131"/>
        <v>11654520</v>
      </c>
      <c r="K170" s="35">
        <v>0</v>
      </c>
      <c r="L170" s="35">
        <v>0</v>
      </c>
      <c r="M170" s="35">
        <v>0</v>
      </c>
      <c r="N170" s="35">
        <v>0</v>
      </c>
      <c r="O170" s="16">
        <f t="shared" si="132"/>
        <v>0</v>
      </c>
      <c r="P170" s="16">
        <f t="shared" si="133"/>
        <v>0</v>
      </c>
      <c r="Q170" s="33">
        <f t="shared" si="134"/>
        <v>0</v>
      </c>
      <c r="R170" s="33">
        <f t="shared" si="135"/>
        <v>0</v>
      </c>
      <c r="S170" s="33">
        <f t="shared" si="136"/>
        <v>0</v>
      </c>
      <c r="T170" s="33">
        <f t="shared" si="137"/>
        <v>0</v>
      </c>
      <c r="U170" s="33">
        <f t="shared" si="138"/>
        <v>0</v>
      </c>
      <c r="V170" s="33">
        <f t="shared" si="139"/>
        <v>0</v>
      </c>
      <c r="X170" s="83"/>
      <c r="Y170" s="83"/>
      <c r="Z170" s="84"/>
      <c r="AA170" s="84"/>
    </row>
    <row r="171" spans="2:27" x14ac:dyDescent="0.25">
      <c r="B171" s="91" t="s">
        <v>177</v>
      </c>
      <c r="C171" s="150">
        <v>50</v>
      </c>
      <c r="D171" s="16">
        <v>11324000</v>
      </c>
      <c r="E171" s="23">
        <v>0.1222</v>
      </c>
      <c r="F171" s="16">
        <f t="shared" si="129"/>
        <v>12708000</v>
      </c>
      <c r="G171" s="23">
        <v>1.4999999999999999E-2</v>
      </c>
      <c r="H171" s="16">
        <f t="shared" si="130"/>
        <v>12898620</v>
      </c>
      <c r="I171" s="23">
        <v>0.02</v>
      </c>
      <c r="J171" s="16">
        <f t="shared" si="131"/>
        <v>12962160</v>
      </c>
      <c r="K171" s="35">
        <v>65</v>
      </c>
      <c r="L171" s="35">
        <v>810757181</v>
      </c>
      <c r="M171" s="35">
        <v>33</v>
      </c>
      <c r="N171" s="35">
        <v>404107811</v>
      </c>
      <c r="O171" s="16">
        <f t="shared" si="132"/>
        <v>1214864992</v>
      </c>
      <c r="P171" s="16">
        <f t="shared" si="133"/>
        <v>722471200.3207984</v>
      </c>
      <c r="Q171" s="33">
        <f t="shared" si="134"/>
        <v>810757181</v>
      </c>
      <c r="R171" s="33">
        <f t="shared" si="135"/>
        <v>0</v>
      </c>
      <c r="S171" s="33">
        <f t="shared" si="136"/>
        <v>360103199.96435571</v>
      </c>
      <c r="T171" s="33">
        <f t="shared" si="137"/>
        <v>404107811</v>
      </c>
      <c r="U171" s="33">
        <f t="shared" si="138"/>
        <v>0</v>
      </c>
      <c r="V171" s="33">
        <f t="shared" si="139"/>
        <v>0</v>
      </c>
      <c r="X171" s="83"/>
      <c r="Y171" s="83"/>
      <c r="Z171" s="84"/>
      <c r="AA171" s="84"/>
    </row>
    <row r="172" spans="2:27" x14ac:dyDescent="0.25">
      <c r="B172" s="91" t="s">
        <v>178</v>
      </c>
      <c r="C172" s="150">
        <v>60</v>
      </c>
      <c r="D172" s="16">
        <v>11324000</v>
      </c>
      <c r="E172" s="23">
        <v>0.1222</v>
      </c>
      <c r="F172" s="16">
        <f t="shared" si="129"/>
        <v>12708000</v>
      </c>
      <c r="G172" s="23">
        <v>1.4999999999999999E-2</v>
      </c>
      <c r="H172" s="16">
        <f t="shared" si="130"/>
        <v>12898620</v>
      </c>
      <c r="I172" s="23">
        <v>0.02</v>
      </c>
      <c r="J172" s="16">
        <f t="shared" si="131"/>
        <v>12962160</v>
      </c>
      <c r="K172" s="35">
        <v>20</v>
      </c>
      <c r="L172" s="35">
        <v>247801960</v>
      </c>
      <c r="M172" s="35">
        <v>19</v>
      </c>
      <c r="N172" s="35">
        <v>235094167</v>
      </c>
      <c r="O172" s="16">
        <f t="shared" si="132"/>
        <v>482896127</v>
      </c>
      <c r="P172" s="16">
        <f t="shared" si="133"/>
        <v>220818000.35644269</v>
      </c>
      <c r="Q172" s="33">
        <f t="shared" si="134"/>
        <v>247801960</v>
      </c>
      <c r="R172" s="33">
        <f t="shared" si="135"/>
        <v>0</v>
      </c>
      <c r="S172" s="33">
        <f t="shared" si="136"/>
        <v>209494000.17822134</v>
      </c>
      <c r="T172" s="33">
        <f t="shared" si="137"/>
        <v>235094167</v>
      </c>
      <c r="U172" s="33">
        <f t="shared" si="138"/>
        <v>0</v>
      </c>
      <c r="V172" s="33">
        <f t="shared" si="139"/>
        <v>0</v>
      </c>
      <c r="X172" s="83"/>
      <c r="Y172" s="83"/>
      <c r="Z172" s="84"/>
      <c r="AA172" s="84"/>
    </row>
    <row r="173" spans="2:27" x14ac:dyDescent="0.25">
      <c r="B173" s="91" t="s">
        <v>179</v>
      </c>
      <c r="C173" s="150">
        <v>40</v>
      </c>
      <c r="D173" s="16">
        <v>11341000</v>
      </c>
      <c r="E173" s="23">
        <v>0.1222</v>
      </c>
      <c r="F173" s="16">
        <f t="shared" si="129"/>
        <v>12727000</v>
      </c>
      <c r="G173" s="23">
        <v>1.4999999999999999E-2</v>
      </c>
      <c r="H173" s="16">
        <f t="shared" si="130"/>
        <v>12917905</v>
      </c>
      <c r="I173" s="23">
        <v>0.02</v>
      </c>
      <c r="J173" s="16">
        <f t="shared" si="131"/>
        <v>12981540</v>
      </c>
      <c r="K173" s="35">
        <v>10</v>
      </c>
      <c r="L173" s="35">
        <v>119632580</v>
      </c>
      <c r="M173" s="35">
        <v>10</v>
      </c>
      <c r="N173" s="35">
        <v>119632580</v>
      </c>
      <c r="O173" s="16">
        <f t="shared" si="132"/>
        <v>239265160</v>
      </c>
      <c r="P173" s="16">
        <f t="shared" si="133"/>
        <v>106605400.1069328</v>
      </c>
      <c r="Q173" s="33">
        <f t="shared" si="134"/>
        <v>119632580</v>
      </c>
      <c r="R173" s="33">
        <f t="shared" si="135"/>
        <v>0</v>
      </c>
      <c r="S173" s="33">
        <f t="shared" si="136"/>
        <v>106605400.1069328</v>
      </c>
      <c r="T173" s="33">
        <f t="shared" si="137"/>
        <v>119632580</v>
      </c>
      <c r="U173" s="33">
        <f t="shared" si="138"/>
        <v>0</v>
      </c>
      <c r="V173" s="33">
        <f t="shared" si="139"/>
        <v>0</v>
      </c>
      <c r="X173" s="83"/>
      <c r="Y173" s="83"/>
      <c r="Z173" s="84"/>
      <c r="AA173" s="84"/>
    </row>
    <row r="174" spans="2:27" x14ac:dyDescent="0.25">
      <c r="B174" s="91" t="s">
        <v>180</v>
      </c>
      <c r="C174" s="150">
        <v>49</v>
      </c>
      <c r="D174" s="16">
        <v>10284000</v>
      </c>
      <c r="E174" s="23">
        <v>0.1222</v>
      </c>
      <c r="F174" s="16">
        <f t="shared" si="129"/>
        <v>11541000</v>
      </c>
      <c r="G174" s="23">
        <v>1.4999999999999999E-2</v>
      </c>
      <c r="H174" s="16">
        <f t="shared" si="130"/>
        <v>11714115</v>
      </c>
      <c r="I174" s="23">
        <v>0.02</v>
      </c>
      <c r="J174" s="16">
        <f t="shared" si="131"/>
        <v>11771820</v>
      </c>
      <c r="K174" s="35">
        <v>31</v>
      </c>
      <c r="L174" s="35">
        <v>334680438</v>
      </c>
      <c r="M174" s="35">
        <v>31</v>
      </c>
      <c r="N174" s="35">
        <v>334680438</v>
      </c>
      <c r="O174" s="16">
        <f t="shared" si="132"/>
        <v>669360876</v>
      </c>
      <c r="P174" s="16">
        <f t="shared" si="133"/>
        <v>298235998.93067187</v>
      </c>
      <c r="Q174" s="33">
        <f t="shared" si="134"/>
        <v>334680438</v>
      </c>
      <c r="R174" s="33">
        <f t="shared" si="135"/>
        <v>0</v>
      </c>
      <c r="S174" s="33">
        <f t="shared" si="136"/>
        <v>298235998.93067187</v>
      </c>
      <c r="T174" s="33">
        <f t="shared" si="137"/>
        <v>334680438</v>
      </c>
      <c r="U174" s="33">
        <f t="shared" si="138"/>
        <v>0</v>
      </c>
      <c r="V174" s="33">
        <f t="shared" si="139"/>
        <v>0</v>
      </c>
      <c r="X174" s="83"/>
      <c r="Y174" s="83"/>
      <c r="Z174" s="84"/>
      <c r="AA174" s="84"/>
    </row>
    <row r="175" spans="2:27" x14ac:dyDescent="0.25">
      <c r="B175" s="91" t="s">
        <v>181</v>
      </c>
      <c r="C175" s="150">
        <v>60</v>
      </c>
      <c r="D175" s="16">
        <v>12846000</v>
      </c>
      <c r="E175" s="23">
        <v>0.1222</v>
      </c>
      <c r="F175" s="16">
        <f t="shared" si="129"/>
        <v>14416000</v>
      </c>
      <c r="G175" s="23">
        <v>1.4999999999999999E-2</v>
      </c>
      <c r="H175" s="16">
        <f t="shared" si="130"/>
        <v>14632240</v>
      </c>
      <c r="I175" s="23">
        <v>0.02</v>
      </c>
      <c r="J175" s="16">
        <f t="shared" si="131"/>
        <v>14704320</v>
      </c>
      <c r="K175" s="35">
        <v>17</v>
      </c>
      <c r="L175" s="35">
        <v>242185124</v>
      </c>
      <c r="M175" s="35">
        <v>17</v>
      </c>
      <c r="N175" s="35">
        <v>242185124</v>
      </c>
      <c r="O175" s="16">
        <f t="shared" si="132"/>
        <v>484370248</v>
      </c>
      <c r="P175" s="16">
        <f t="shared" si="133"/>
        <v>215812799.85742289</v>
      </c>
      <c r="Q175" s="33">
        <f t="shared" si="134"/>
        <v>242185123.99999997</v>
      </c>
      <c r="R175" s="33">
        <f t="shared" si="135"/>
        <v>0</v>
      </c>
      <c r="S175" s="33">
        <f t="shared" si="136"/>
        <v>215812799.85742289</v>
      </c>
      <c r="T175" s="33">
        <f t="shared" si="137"/>
        <v>242185123.99999997</v>
      </c>
      <c r="U175" s="33">
        <f t="shared" si="138"/>
        <v>0</v>
      </c>
      <c r="V175" s="33">
        <f t="shared" si="139"/>
        <v>0</v>
      </c>
      <c r="X175" s="83"/>
      <c r="Y175" s="83"/>
      <c r="Z175" s="84"/>
      <c r="AA175" s="84"/>
    </row>
    <row r="176" spans="2:27" x14ac:dyDescent="0.25">
      <c r="B176" s="92" t="s">
        <v>51</v>
      </c>
      <c r="C176" s="150"/>
      <c r="D176" s="22"/>
      <c r="E176" s="23"/>
      <c r="F176" s="22"/>
      <c r="G176" s="5"/>
      <c r="H176" s="33"/>
      <c r="I176" s="5"/>
      <c r="J176" s="33"/>
      <c r="K176" s="35"/>
      <c r="L176" s="35"/>
      <c r="M176" s="35"/>
      <c r="N176" s="35"/>
      <c r="O176" s="16"/>
      <c r="P176" s="33"/>
      <c r="Q176" s="33"/>
      <c r="R176" s="33"/>
      <c r="S176" s="33"/>
      <c r="T176" s="33"/>
      <c r="U176" s="33"/>
      <c r="V176" s="34"/>
      <c r="X176" s="83"/>
      <c r="Y176" s="83"/>
      <c r="Z176" s="84"/>
      <c r="AA176" s="84"/>
    </row>
    <row r="177" spans="2:27" x14ac:dyDescent="0.25">
      <c r="B177" s="91" t="s">
        <v>182</v>
      </c>
      <c r="C177" s="150">
        <v>28</v>
      </c>
      <c r="D177" s="16">
        <v>9124000</v>
      </c>
      <c r="E177" s="23">
        <v>0.1222</v>
      </c>
      <c r="F177" s="16">
        <f t="shared" ref="F177:F184" si="140">+ROUND((D177*E177)+D177,-3)</f>
        <v>10239000</v>
      </c>
      <c r="G177" s="23">
        <v>1.4999999999999999E-2</v>
      </c>
      <c r="H177" s="16">
        <f t="shared" ref="H177:H184" si="141">+(F177*G177)+F177</f>
        <v>10392585</v>
      </c>
      <c r="I177" s="23">
        <v>0.02</v>
      </c>
      <c r="J177" s="16">
        <f t="shared" ref="J177:J184" si="142">+(F177*I177)+F177</f>
        <v>10443780</v>
      </c>
      <c r="K177" s="35">
        <v>23</v>
      </c>
      <c r="L177" s="35">
        <v>225511200</v>
      </c>
      <c r="M177" s="35">
        <v>22</v>
      </c>
      <c r="N177" s="35">
        <v>220138500</v>
      </c>
      <c r="O177" s="16">
        <f t="shared" ref="O177:O184" si="143">L177+N177</f>
        <v>445649700</v>
      </c>
      <c r="P177" s="16">
        <f t="shared" ref="P177:P184" si="144">L177/(1+E177)</f>
        <v>200954553.55551594</v>
      </c>
      <c r="Q177" s="33">
        <f t="shared" ref="Q177:Q184" si="145">(P177*$Q$9)+P177</f>
        <v>225511200</v>
      </c>
      <c r="R177" s="33">
        <f t="shared" ref="R177:R184" si="146">L177-Q177</f>
        <v>0</v>
      </c>
      <c r="S177" s="33">
        <f t="shared" ref="S177:S184" si="147">N177/(1+E177)</f>
        <v>196166904.29513454</v>
      </c>
      <c r="T177" s="33">
        <f t="shared" ref="T177:T184" si="148">(S177*$T$9)+S177</f>
        <v>220138500</v>
      </c>
      <c r="U177" s="33">
        <f t="shared" ref="U177:U184" si="149">N177-T177</f>
        <v>0</v>
      </c>
      <c r="V177" s="33">
        <f t="shared" ref="V177:V184" si="150">R177+U177</f>
        <v>0</v>
      </c>
      <c r="X177" s="83"/>
      <c r="Y177" s="83"/>
      <c r="Z177" s="84"/>
      <c r="AA177" s="84"/>
    </row>
    <row r="178" spans="2:27" x14ac:dyDescent="0.25">
      <c r="B178" s="91" t="s">
        <v>183</v>
      </c>
      <c r="C178" s="150">
        <v>30</v>
      </c>
      <c r="D178" s="16">
        <v>9124000</v>
      </c>
      <c r="E178" s="23">
        <v>0.1222</v>
      </c>
      <c r="F178" s="16">
        <f t="shared" si="140"/>
        <v>10239000</v>
      </c>
      <c r="G178" s="23">
        <v>1.4999999999999999E-2</v>
      </c>
      <c r="H178" s="16">
        <f t="shared" si="141"/>
        <v>10392585</v>
      </c>
      <c r="I178" s="23">
        <v>0.02</v>
      </c>
      <c r="J178" s="16">
        <f t="shared" si="142"/>
        <v>10443780</v>
      </c>
      <c r="K178" s="35">
        <v>8</v>
      </c>
      <c r="L178" s="35">
        <v>78955600</v>
      </c>
      <c r="M178" s="35">
        <v>8</v>
      </c>
      <c r="N178" s="35">
        <v>80789600</v>
      </c>
      <c r="O178" s="16">
        <f t="shared" si="143"/>
        <v>159745200</v>
      </c>
      <c r="P178" s="16">
        <f t="shared" si="144"/>
        <v>70357868.472643018</v>
      </c>
      <c r="Q178" s="33">
        <f t="shared" si="145"/>
        <v>78955600</v>
      </c>
      <c r="R178" s="33">
        <f t="shared" si="146"/>
        <v>0</v>
      </c>
      <c r="S178" s="33">
        <f t="shared" si="147"/>
        <v>71992158.260559604</v>
      </c>
      <c r="T178" s="33">
        <f t="shared" si="148"/>
        <v>80789599.999999985</v>
      </c>
      <c r="U178" s="33">
        <f t="shared" si="149"/>
        <v>0</v>
      </c>
      <c r="V178" s="33">
        <f t="shared" si="150"/>
        <v>0</v>
      </c>
      <c r="X178" s="83"/>
      <c r="Y178" s="83"/>
      <c r="Z178" s="84"/>
      <c r="AA178" s="84"/>
    </row>
    <row r="179" spans="2:27" x14ac:dyDescent="0.25">
      <c r="B179" s="91" t="s">
        <v>184</v>
      </c>
      <c r="C179" s="150">
        <v>38</v>
      </c>
      <c r="D179" s="16">
        <v>10860000</v>
      </c>
      <c r="E179" s="23">
        <v>0.1222</v>
      </c>
      <c r="F179" s="16">
        <f t="shared" si="140"/>
        <v>12187000</v>
      </c>
      <c r="G179" s="23">
        <v>1.4999999999999999E-2</v>
      </c>
      <c r="H179" s="16">
        <f t="shared" si="141"/>
        <v>12369805</v>
      </c>
      <c r="I179" s="23">
        <v>0.02</v>
      </c>
      <c r="J179" s="16">
        <f t="shared" si="142"/>
        <v>12430740</v>
      </c>
      <c r="K179" s="35">
        <v>28</v>
      </c>
      <c r="L179" s="35">
        <v>335142500</v>
      </c>
      <c r="M179" s="35">
        <v>25</v>
      </c>
      <c r="N179" s="35">
        <v>298581500</v>
      </c>
      <c r="O179" s="16">
        <f t="shared" si="143"/>
        <v>633724000</v>
      </c>
      <c r="P179" s="16">
        <f t="shared" si="144"/>
        <v>298647745.49991089</v>
      </c>
      <c r="Q179" s="33">
        <f t="shared" si="145"/>
        <v>335142500</v>
      </c>
      <c r="R179" s="33">
        <f t="shared" si="146"/>
        <v>0</v>
      </c>
      <c r="S179" s="33">
        <f t="shared" si="147"/>
        <v>266067991.44537514</v>
      </c>
      <c r="T179" s="33">
        <f t="shared" si="148"/>
        <v>298581500</v>
      </c>
      <c r="U179" s="33">
        <f t="shared" si="149"/>
        <v>0</v>
      </c>
      <c r="V179" s="33">
        <f t="shared" si="150"/>
        <v>0</v>
      </c>
      <c r="X179" s="83"/>
      <c r="Y179" s="83"/>
      <c r="Z179" s="84"/>
      <c r="AA179" s="84"/>
    </row>
    <row r="180" spans="2:27" x14ac:dyDescent="0.25">
      <c r="B180" s="91" t="s">
        <v>185</v>
      </c>
      <c r="C180" s="150">
        <v>48</v>
      </c>
      <c r="D180" s="16">
        <v>10087000</v>
      </c>
      <c r="E180" s="23">
        <v>0.1222</v>
      </c>
      <c r="F180" s="16">
        <f t="shared" si="140"/>
        <v>11320000</v>
      </c>
      <c r="G180" s="23">
        <v>1.4999999999999999E-2</v>
      </c>
      <c r="H180" s="16">
        <f t="shared" si="141"/>
        <v>11489800</v>
      </c>
      <c r="I180" s="23">
        <v>0.02</v>
      </c>
      <c r="J180" s="16">
        <f t="shared" si="142"/>
        <v>11546400</v>
      </c>
      <c r="K180" s="35">
        <v>0</v>
      </c>
      <c r="L180" s="35">
        <v>0</v>
      </c>
      <c r="M180" s="35">
        <v>0</v>
      </c>
      <c r="N180" s="35">
        <v>0</v>
      </c>
      <c r="O180" s="16">
        <f t="shared" si="143"/>
        <v>0</v>
      </c>
      <c r="P180" s="16">
        <f t="shared" si="144"/>
        <v>0</v>
      </c>
      <c r="Q180" s="33">
        <f t="shared" si="145"/>
        <v>0</v>
      </c>
      <c r="R180" s="33">
        <f t="shared" si="146"/>
        <v>0</v>
      </c>
      <c r="S180" s="33">
        <f t="shared" si="147"/>
        <v>0</v>
      </c>
      <c r="T180" s="33">
        <f t="shared" si="148"/>
        <v>0</v>
      </c>
      <c r="U180" s="33">
        <f t="shared" si="149"/>
        <v>0</v>
      </c>
      <c r="V180" s="33">
        <f t="shared" si="150"/>
        <v>0</v>
      </c>
      <c r="X180" s="83"/>
      <c r="Y180" s="83"/>
      <c r="Z180" s="84"/>
      <c r="AA180" s="84"/>
    </row>
    <row r="181" spans="2:27" x14ac:dyDescent="0.25">
      <c r="B181" s="91" t="s">
        <v>186</v>
      </c>
      <c r="C181" s="150">
        <v>43</v>
      </c>
      <c r="D181" s="16">
        <v>9982000</v>
      </c>
      <c r="E181" s="23">
        <v>0.1222</v>
      </c>
      <c r="F181" s="16">
        <f t="shared" si="140"/>
        <v>11202000</v>
      </c>
      <c r="G181" s="23">
        <v>1.4999999999999999E-2</v>
      </c>
      <c r="H181" s="16">
        <f t="shared" si="141"/>
        <v>11370030</v>
      </c>
      <c r="I181" s="23">
        <v>0.02</v>
      </c>
      <c r="J181" s="16">
        <f t="shared" si="142"/>
        <v>11426040</v>
      </c>
      <c r="K181" s="35">
        <v>31</v>
      </c>
      <c r="L181" s="35">
        <v>331542979</v>
      </c>
      <c r="M181" s="35">
        <v>30</v>
      </c>
      <c r="N181" s="35">
        <v>327316980</v>
      </c>
      <c r="O181" s="16">
        <f t="shared" si="143"/>
        <v>658859959</v>
      </c>
      <c r="P181" s="16">
        <f t="shared" si="144"/>
        <v>295440188.02352518</v>
      </c>
      <c r="Q181" s="33">
        <f t="shared" si="145"/>
        <v>331542978.99999994</v>
      </c>
      <c r="R181" s="33">
        <f t="shared" si="146"/>
        <v>0</v>
      </c>
      <c r="S181" s="33">
        <f t="shared" si="147"/>
        <v>291674371.76973802</v>
      </c>
      <c r="T181" s="33">
        <f t="shared" si="148"/>
        <v>327316980</v>
      </c>
      <c r="U181" s="33">
        <f t="shared" si="149"/>
        <v>0</v>
      </c>
      <c r="V181" s="33">
        <f t="shared" si="150"/>
        <v>0</v>
      </c>
      <c r="X181" s="83"/>
      <c r="Y181" s="83"/>
      <c r="Z181" s="84"/>
      <c r="AA181" s="84"/>
    </row>
    <row r="182" spans="2:27" x14ac:dyDescent="0.25">
      <c r="B182" s="91" t="s">
        <v>187</v>
      </c>
      <c r="C182" s="150">
        <v>52</v>
      </c>
      <c r="D182" s="16">
        <v>9507000</v>
      </c>
      <c r="E182" s="23">
        <v>0.1222</v>
      </c>
      <c r="F182" s="16">
        <f t="shared" si="140"/>
        <v>10669000</v>
      </c>
      <c r="G182" s="23">
        <v>1.4999999999999999E-2</v>
      </c>
      <c r="H182" s="16">
        <f t="shared" si="141"/>
        <v>10829035</v>
      </c>
      <c r="I182" s="23">
        <v>0.02</v>
      </c>
      <c r="J182" s="16">
        <f t="shared" si="142"/>
        <v>10882380</v>
      </c>
      <c r="K182" s="35">
        <v>17</v>
      </c>
      <c r="L182" s="35">
        <v>166521248</v>
      </c>
      <c r="M182" s="35">
        <v>17</v>
      </c>
      <c r="N182" s="35">
        <v>167510249</v>
      </c>
      <c r="O182" s="16">
        <f t="shared" si="143"/>
        <v>334031497</v>
      </c>
      <c r="P182" s="16">
        <f t="shared" si="144"/>
        <v>148388208.87542325</v>
      </c>
      <c r="Q182" s="33">
        <f t="shared" si="145"/>
        <v>166521247.99999997</v>
      </c>
      <c r="R182" s="33">
        <f t="shared" si="146"/>
        <v>0</v>
      </c>
      <c r="S182" s="33">
        <f t="shared" si="147"/>
        <v>149269514.34681875</v>
      </c>
      <c r="T182" s="33">
        <f t="shared" si="148"/>
        <v>167510249</v>
      </c>
      <c r="U182" s="33">
        <f t="shared" si="149"/>
        <v>0</v>
      </c>
      <c r="V182" s="33">
        <f t="shared" si="150"/>
        <v>0</v>
      </c>
      <c r="X182" s="83"/>
      <c r="Y182" s="83"/>
      <c r="Z182" s="84"/>
      <c r="AA182" s="84"/>
    </row>
    <row r="183" spans="2:27" x14ac:dyDescent="0.25">
      <c r="B183" s="91" t="s">
        <v>188</v>
      </c>
      <c r="C183" s="150">
        <v>52</v>
      </c>
      <c r="D183" s="16">
        <v>9425000</v>
      </c>
      <c r="E183" s="23">
        <v>0.1222</v>
      </c>
      <c r="F183" s="16">
        <f t="shared" si="140"/>
        <v>10577000</v>
      </c>
      <c r="G183" s="23">
        <v>1.4999999999999999E-2</v>
      </c>
      <c r="H183" s="16">
        <f t="shared" si="141"/>
        <v>10735655</v>
      </c>
      <c r="I183" s="23">
        <v>0.02</v>
      </c>
      <c r="J183" s="16">
        <f t="shared" si="142"/>
        <v>10788540</v>
      </c>
      <c r="K183" s="35">
        <v>37</v>
      </c>
      <c r="L183" s="35">
        <v>370404832</v>
      </c>
      <c r="M183" s="35">
        <v>36</v>
      </c>
      <c r="N183" s="35">
        <v>367297832</v>
      </c>
      <c r="O183" s="16">
        <f t="shared" si="143"/>
        <v>737702664</v>
      </c>
      <c r="P183" s="16">
        <f t="shared" si="144"/>
        <v>330070247.72767776</v>
      </c>
      <c r="Q183" s="33">
        <f t="shared" si="145"/>
        <v>370404832</v>
      </c>
      <c r="R183" s="33">
        <f t="shared" si="146"/>
        <v>0</v>
      </c>
      <c r="S183" s="33">
        <f t="shared" si="147"/>
        <v>327301579.04116911</v>
      </c>
      <c r="T183" s="33">
        <f t="shared" si="148"/>
        <v>367297832</v>
      </c>
      <c r="U183" s="33">
        <f t="shared" si="149"/>
        <v>0</v>
      </c>
      <c r="V183" s="33">
        <f t="shared" si="150"/>
        <v>0</v>
      </c>
      <c r="X183" s="83"/>
      <c r="Y183" s="83"/>
      <c r="Z183" s="84"/>
      <c r="AA183" s="84"/>
    </row>
    <row r="184" spans="2:27" x14ac:dyDescent="0.25">
      <c r="B184" s="93" t="s">
        <v>189</v>
      </c>
      <c r="C184" s="150">
        <v>56</v>
      </c>
      <c r="D184" s="16">
        <v>12815000</v>
      </c>
      <c r="E184" s="23">
        <v>0.1222</v>
      </c>
      <c r="F184" s="16">
        <f t="shared" si="140"/>
        <v>14381000</v>
      </c>
      <c r="G184" s="23">
        <v>1.4999999999999999E-2</v>
      </c>
      <c r="H184" s="16">
        <f t="shared" si="141"/>
        <v>14596715</v>
      </c>
      <c r="I184" s="23">
        <v>0.02</v>
      </c>
      <c r="J184" s="16">
        <f t="shared" si="142"/>
        <v>14668620</v>
      </c>
      <c r="K184" s="35">
        <v>16</v>
      </c>
      <c r="L184" s="35">
        <v>189829202</v>
      </c>
      <c r="M184" s="35">
        <v>14</v>
      </c>
      <c r="N184" s="35">
        <v>161067202</v>
      </c>
      <c r="O184" s="16">
        <f t="shared" si="143"/>
        <v>350896404</v>
      </c>
      <c r="P184" s="16">
        <f t="shared" si="144"/>
        <v>169158084.12047762</v>
      </c>
      <c r="Q184" s="33">
        <f t="shared" si="145"/>
        <v>189829201.99999997</v>
      </c>
      <c r="R184" s="33">
        <f t="shared" si="146"/>
        <v>0</v>
      </c>
      <c r="S184" s="33">
        <f t="shared" si="147"/>
        <v>143528071.64498305</v>
      </c>
      <c r="T184" s="33">
        <f t="shared" si="148"/>
        <v>161067201.99999997</v>
      </c>
      <c r="U184" s="33">
        <f t="shared" si="149"/>
        <v>0</v>
      </c>
      <c r="V184" s="33">
        <f t="shared" si="150"/>
        <v>0</v>
      </c>
      <c r="X184" s="83"/>
      <c r="Y184" s="83"/>
      <c r="Z184" s="84"/>
      <c r="AA184" s="84"/>
    </row>
    <row r="185" spans="2:27" x14ac:dyDescent="0.25">
      <c r="B185" s="92" t="s">
        <v>53</v>
      </c>
      <c r="C185" s="150"/>
      <c r="D185" s="22"/>
      <c r="E185" s="23"/>
      <c r="F185" s="22"/>
      <c r="G185" s="5"/>
      <c r="H185" s="33"/>
      <c r="I185" s="5"/>
      <c r="J185" s="33"/>
      <c r="K185" s="35"/>
      <c r="L185" s="35"/>
      <c r="M185" s="35"/>
      <c r="N185" s="35"/>
      <c r="O185" s="16"/>
      <c r="P185" s="33"/>
      <c r="Q185" s="33"/>
      <c r="R185" s="33"/>
      <c r="S185" s="33"/>
      <c r="T185" s="33"/>
      <c r="U185" s="33"/>
      <c r="V185" s="34"/>
      <c r="X185" s="83"/>
      <c r="Y185" s="83"/>
      <c r="Z185" s="84"/>
      <c r="AA185" s="84"/>
    </row>
    <row r="186" spans="2:27" x14ac:dyDescent="0.25">
      <c r="B186" s="91" t="s">
        <v>190</v>
      </c>
      <c r="C186" s="150">
        <v>50</v>
      </c>
      <c r="D186" s="16">
        <v>11847000</v>
      </c>
      <c r="E186" s="23">
        <v>0.1222</v>
      </c>
      <c r="F186" s="16">
        <f t="shared" ref="F186:F187" si="151">+ROUND((D186*E186)+D186,-3)</f>
        <v>13295000</v>
      </c>
      <c r="G186" s="23">
        <v>1.4999999999999999E-2</v>
      </c>
      <c r="H186" s="16">
        <f>+(F186*G186)+F186</f>
        <v>13494425</v>
      </c>
      <c r="I186" s="23">
        <v>0.02</v>
      </c>
      <c r="J186" s="16">
        <f>+(F186*I186)+F186</f>
        <v>13560900</v>
      </c>
      <c r="K186" s="35">
        <v>24</v>
      </c>
      <c r="L186" s="35">
        <v>192507000</v>
      </c>
      <c r="M186" s="35">
        <v>23</v>
      </c>
      <c r="N186" s="35">
        <v>261240000</v>
      </c>
      <c r="O186" s="16">
        <f>L186+N186</f>
        <v>453747000</v>
      </c>
      <c r="P186" s="16">
        <f>L186/(1+E186)</f>
        <v>171544288.00570306</v>
      </c>
      <c r="Q186" s="33">
        <f t="shared" ref="Q186:Q187" si="152">(P186*$Q$9)+P186</f>
        <v>192506999.99999997</v>
      </c>
      <c r="R186" s="33">
        <f>L186-Q186</f>
        <v>0</v>
      </c>
      <c r="S186" s="33">
        <f>N186/(1+E186)</f>
        <v>232792728.56888252</v>
      </c>
      <c r="T186" s="33">
        <f t="shared" ref="T186:T187" si="153">(S186*$T$9)+S186</f>
        <v>261239999.99999997</v>
      </c>
      <c r="U186" s="33">
        <f>N186-T186</f>
        <v>0</v>
      </c>
      <c r="V186" s="33">
        <f t="shared" ref="V186:V187" si="154">R186+U186</f>
        <v>0</v>
      </c>
      <c r="X186" s="83"/>
      <c r="Y186" s="83"/>
      <c r="Z186" s="84"/>
      <c r="AA186" s="84"/>
    </row>
    <row r="187" spans="2:27" x14ac:dyDescent="0.25">
      <c r="B187" s="91" t="s">
        <v>191</v>
      </c>
      <c r="C187" s="150">
        <v>48</v>
      </c>
      <c r="D187" s="16">
        <v>11692000</v>
      </c>
      <c r="E187" s="23">
        <v>0.1222</v>
      </c>
      <c r="F187" s="16">
        <f t="shared" si="151"/>
        <v>13121000</v>
      </c>
      <c r="G187" s="23">
        <v>1.4999999999999999E-2</v>
      </c>
      <c r="H187" s="16">
        <f>+(F187*G187)+F187</f>
        <v>13317815</v>
      </c>
      <c r="I187" s="23">
        <v>0.02</v>
      </c>
      <c r="J187" s="16">
        <f>+(F187*I187)+F187</f>
        <v>13383420</v>
      </c>
      <c r="K187" s="35">
        <v>38</v>
      </c>
      <c r="L187" s="35">
        <v>410504000</v>
      </c>
      <c r="M187" s="35">
        <v>41</v>
      </c>
      <c r="N187" s="35">
        <v>400183000</v>
      </c>
      <c r="O187" s="16">
        <f>L187+N187</f>
        <v>810687000</v>
      </c>
      <c r="P187" s="16">
        <f>L187/(1+E187)</f>
        <v>365802887.18588483</v>
      </c>
      <c r="Q187" s="33">
        <f t="shared" si="152"/>
        <v>410503999.99999994</v>
      </c>
      <c r="R187" s="33">
        <f>L187-Q187</f>
        <v>0</v>
      </c>
      <c r="S187" s="33">
        <f>N187/(1+E187)</f>
        <v>356605774.37176973</v>
      </c>
      <c r="T187" s="33">
        <f t="shared" si="153"/>
        <v>400183000</v>
      </c>
      <c r="U187" s="33">
        <f>N187-T187</f>
        <v>0</v>
      </c>
      <c r="V187" s="33">
        <f t="shared" si="154"/>
        <v>0</v>
      </c>
      <c r="X187" s="83"/>
      <c r="Y187" s="83"/>
      <c r="Z187" s="84"/>
      <c r="AA187" s="84"/>
    </row>
    <row r="188" spans="2:27" x14ac:dyDescent="0.25">
      <c r="B188" s="92" t="s">
        <v>57</v>
      </c>
      <c r="C188" s="150"/>
      <c r="D188" s="22"/>
      <c r="E188" s="23"/>
      <c r="F188" s="22"/>
      <c r="G188" s="5"/>
      <c r="H188" s="33"/>
      <c r="I188" s="5"/>
      <c r="J188" s="33"/>
      <c r="K188" s="35"/>
      <c r="L188" s="35"/>
      <c r="M188" s="35"/>
      <c r="N188" s="35"/>
      <c r="O188" s="16"/>
      <c r="P188" s="33"/>
      <c r="Q188" s="33"/>
      <c r="R188" s="33"/>
      <c r="S188" s="33"/>
      <c r="T188" s="33"/>
      <c r="U188" s="33"/>
      <c r="V188" s="34"/>
      <c r="X188" s="83"/>
      <c r="Y188" s="83"/>
      <c r="Z188" s="84"/>
      <c r="AA188" s="84"/>
    </row>
    <row r="189" spans="2:27" x14ac:dyDescent="0.25">
      <c r="B189" s="91" t="s">
        <v>192</v>
      </c>
      <c r="C189" s="150">
        <v>103</v>
      </c>
      <c r="D189" s="16">
        <v>16751000</v>
      </c>
      <c r="E189" s="23">
        <v>0</v>
      </c>
      <c r="F189" s="16">
        <f t="shared" ref="F189:F196" si="155">+ROUND((D189*E189)+D189,-3)</f>
        <v>16751000</v>
      </c>
      <c r="G189" s="23">
        <v>1.4999999999999999E-2</v>
      </c>
      <c r="H189" s="16">
        <f t="shared" ref="H189:H196" si="156">+(F189*G189)+F189</f>
        <v>17002265</v>
      </c>
      <c r="I189" s="23">
        <v>0.02</v>
      </c>
      <c r="J189" s="16">
        <f t="shared" ref="J189:J196" si="157">+(F189*I189)+F189</f>
        <v>17086020</v>
      </c>
      <c r="K189" s="35">
        <v>25</v>
      </c>
      <c r="L189" s="35">
        <v>218087117</v>
      </c>
      <c r="M189" s="35">
        <v>21</v>
      </c>
      <c r="N189" s="35">
        <v>217989841</v>
      </c>
      <c r="O189" s="16">
        <f t="shared" ref="O189:O196" si="158">L189+N189</f>
        <v>436076958</v>
      </c>
      <c r="P189" s="16">
        <f t="shared" ref="P189:P196" si="159">L189/(1+E189)</f>
        <v>218087117</v>
      </c>
      <c r="Q189" s="33">
        <f t="shared" ref="Q189:Q196" si="160">(P189*$Q$9)+P189</f>
        <v>244737362.6974</v>
      </c>
      <c r="R189" s="33">
        <f t="shared" ref="R189:R196" si="161">L189-Q189</f>
        <v>-26650245.697400004</v>
      </c>
      <c r="S189" s="33">
        <f t="shared" ref="S189:S196" si="162">N189/(1+E189)</f>
        <v>217989841</v>
      </c>
      <c r="T189" s="33">
        <f t="shared" ref="T189:T196" si="163">(S189*$T$9)+S189</f>
        <v>244628199.5702</v>
      </c>
      <c r="U189" s="33">
        <f t="shared" ref="U189:U196" si="164">N189-T189</f>
        <v>-26638358.570199996</v>
      </c>
      <c r="V189" s="33">
        <f t="shared" ref="V189:V196" si="165">R189+U189</f>
        <v>-53288604.2676</v>
      </c>
      <c r="X189" s="83"/>
      <c r="Y189" s="83"/>
      <c r="Z189" s="84"/>
      <c r="AA189" s="84"/>
    </row>
    <row r="190" spans="2:27" x14ac:dyDescent="0.25">
      <c r="B190" s="91" t="s">
        <v>193</v>
      </c>
      <c r="C190" s="150">
        <v>45</v>
      </c>
      <c r="D190" s="16">
        <v>9317000</v>
      </c>
      <c r="E190" s="23">
        <v>0.1222</v>
      </c>
      <c r="F190" s="16">
        <f t="shared" si="155"/>
        <v>10456000</v>
      </c>
      <c r="G190" s="23">
        <v>1.4999999999999999E-2</v>
      </c>
      <c r="H190" s="16">
        <f t="shared" si="156"/>
        <v>10612840</v>
      </c>
      <c r="I190" s="23">
        <v>0.02</v>
      </c>
      <c r="J190" s="16">
        <f t="shared" si="157"/>
        <v>10665120</v>
      </c>
      <c r="K190" s="35">
        <v>41</v>
      </c>
      <c r="L190" s="35">
        <v>214137908</v>
      </c>
      <c r="M190" s="35">
        <v>37</v>
      </c>
      <c r="N190" s="35">
        <v>218596296</v>
      </c>
      <c r="O190" s="16">
        <f t="shared" si="158"/>
        <v>432734204</v>
      </c>
      <c r="P190" s="16">
        <f t="shared" si="159"/>
        <v>190819736.23240063</v>
      </c>
      <c r="Q190" s="33">
        <f t="shared" si="160"/>
        <v>214137907.99999997</v>
      </c>
      <c r="R190" s="33">
        <f t="shared" si="161"/>
        <v>0</v>
      </c>
      <c r="S190" s="33">
        <f t="shared" si="162"/>
        <v>194792635.89378005</v>
      </c>
      <c r="T190" s="33">
        <f t="shared" si="163"/>
        <v>218596295.99999997</v>
      </c>
      <c r="U190" s="33">
        <f t="shared" si="164"/>
        <v>0</v>
      </c>
      <c r="V190" s="33">
        <f t="shared" si="165"/>
        <v>0</v>
      </c>
      <c r="X190" s="83"/>
      <c r="Y190" s="83"/>
      <c r="Z190" s="84"/>
      <c r="AA190" s="84"/>
    </row>
    <row r="191" spans="2:27" x14ac:dyDescent="0.25">
      <c r="B191" s="91" t="s">
        <v>194</v>
      </c>
      <c r="C191" s="150">
        <v>44</v>
      </c>
      <c r="D191" s="16">
        <v>10122000</v>
      </c>
      <c r="E191" s="23">
        <v>0.1222</v>
      </c>
      <c r="F191" s="16">
        <f t="shared" si="155"/>
        <v>11359000</v>
      </c>
      <c r="G191" s="23">
        <v>1.4999999999999999E-2</v>
      </c>
      <c r="H191" s="16">
        <f t="shared" si="156"/>
        <v>11529385</v>
      </c>
      <c r="I191" s="23">
        <v>0.02</v>
      </c>
      <c r="J191" s="16">
        <f t="shared" si="157"/>
        <v>11586180</v>
      </c>
      <c r="K191" s="35">
        <v>13</v>
      </c>
      <c r="L191" s="35">
        <v>143618200</v>
      </c>
      <c r="M191" s="35">
        <v>17</v>
      </c>
      <c r="N191" s="35">
        <v>166336200</v>
      </c>
      <c r="O191" s="16">
        <f t="shared" si="158"/>
        <v>309954400</v>
      </c>
      <c r="P191" s="16">
        <f t="shared" si="159"/>
        <v>127979148.1019426</v>
      </c>
      <c r="Q191" s="33">
        <f t="shared" si="160"/>
        <v>143618200</v>
      </c>
      <c r="R191" s="33">
        <f t="shared" si="161"/>
        <v>0</v>
      </c>
      <c r="S191" s="33">
        <f t="shared" si="162"/>
        <v>148223311.35270005</v>
      </c>
      <c r="T191" s="33">
        <f t="shared" si="163"/>
        <v>166336200</v>
      </c>
      <c r="U191" s="33">
        <f t="shared" si="164"/>
        <v>0</v>
      </c>
      <c r="V191" s="33">
        <f t="shared" si="165"/>
        <v>0</v>
      </c>
      <c r="X191" s="83"/>
      <c r="Y191" s="83"/>
      <c r="Z191" s="84"/>
      <c r="AA191" s="84"/>
    </row>
    <row r="192" spans="2:27" x14ac:dyDescent="0.25">
      <c r="B192" s="91" t="s">
        <v>195</v>
      </c>
      <c r="C192" s="150">
        <v>55</v>
      </c>
      <c r="D192" s="16">
        <v>10122000</v>
      </c>
      <c r="E192" s="23">
        <v>0.1222</v>
      </c>
      <c r="F192" s="16">
        <f t="shared" si="155"/>
        <v>11359000</v>
      </c>
      <c r="G192" s="23">
        <v>1.4999999999999999E-2</v>
      </c>
      <c r="H192" s="16">
        <f t="shared" si="156"/>
        <v>11529385</v>
      </c>
      <c r="I192" s="23">
        <v>0.02</v>
      </c>
      <c r="J192" s="16">
        <f t="shared" si="157"/>
        <v>11586180</v>
      </c>
      <c r="K192" s="35">
        <v>28</v>
      </c>
      <c r="L192" s="35">
        <v>250209860</v>
      </c>
      <c r="M192" s="35">
        <v>34</v>
      </c>
      <c r="N192" s="35">
        <v>263487618</v>
      </c>
      <c r="O192" s="16">
        <f t="shared" si="158"/>
        <v>513697478</v>
      </c>
      <c r="P192" s="16">
        <f t="shared" si="159"/>
        <v>222963696.31081802</v>
      </c>
      <c r="Q192" s="33">
        <f t="shared" si="160"/>
        <v>250209859.99999997</v>
      </c>
      <c r="R192" s="33">
        <f t="shared" si="161"/>
        <v>0</v>
      </c>
      <c r="S192" s="33">
        <f t="shared" si="162"/>
        <v>234795596.15041879</v>
      </c>
      <c r="T192" s="33">
        <f t="shared" si="163"/>
        <v>263487617.99999997</v>
      </c>
      <c r="U192" s="33">
        <f t="shared" si="164"/>
        <v>0</v>
      </c>
      <c r="V192" s="33">
        <f t="shared" si="165"/>
        <v>0</v>
      </c>
      <c r="X192" s="83"/>
      <c r="Y192" s="83"/>
      <c r="Z192" s="84"/>
      <c r="AA192" s="84"/>
    </row>
    <row r="193" spans="2:27" x14ac:dyDescent="0.25">
      <c r="B193" s="91" t="s">
        <v>196</v>
      </c>
      <c r="C193" s="150">
        <v>42</v>
      </c>
      <c r="D193" s="16">
        <v>5816000</v>
      </c>
      <c r="E193" s="23">
        <v>0.1222</v>
      </c>
      <c r="F193" s="16">
        <f t="shared" si="155"/>
        <v>6527000</v>
      </c>
      <c r="G193" s="23">
        <v>1.4999999999999999E-2</v>
      </c>
      <c r="H193" s="16">
        <f t="shared" si="156"/>
        <v>6624905</v>
      </c>
      <c r="I193" s="23">
        <v>0.02</v>
      </c>
      <c r="J193" s="16">
        <f t="shared" si="157"/>
        <v>6657540</v>
      </c>
      <c r="K193" s="35">
        <v>0</v>
      </c>
      <c r="L193" s="35">
        <v>0</v>
      </c>
      <c r="M193" s="35">
        <v>0</v>
      </c>
      <c r="N193" s="35">
        <v>0</v>
      </c>
      <c r="O193" s="16">
        <f t="shared" si="158"/>
        <v>0</v>
      </c>
      <c r="P193" s="16">
        <f t="shared" si="159"/>
        <v>0</v>
      </c>
      <c r="Q193" s="33">
        <f t="shared" si="160"/>
        <v>0</v>
      </c>
      <c r="R193" s="33">
        <f t="shared" si="161"/>
        <v>0</v>
      </c>
      <c r="S193" s="33">
        <f t="shared" si="162"/>
        <v>0</v>
      </c>
      <c r="T193" s="33">
        <f t="shared" si="163"/>
        <v>0</v>
      </c>
      <c r="U193" s="33">
        <f t="shared" si="164"/>
        <v>0</v>
      </c>
      <c r="V193" s="33">
        <f t="shared" si="165"/>
        <v>0</v>
      </c>
      <c r="X193" s="83"/>
      <c r="Y193" s="83"/>
      <c r="Z193" s="84"/>
      <c r="AA193" s="84"/>
    </row>
    <row r="194" spans="2:27" x14ac:dyDescent="0.25">
      <c r="B194" s="91" t="s">
        <v>197</v>
      </c>
      <c r="C194" s="150">
        <v>42</v>
      </c>
      <c r="D194" s="16">
        <v>5539000</v>
      </c>
      <c r="E194" s="23">
        <v>0.1222</v>
      </c>
      <c r="F194" s="16">
        <f t="shared" si="155"/>
        <v>6216000</v>
      </c>
      <c r="G194" s="23">
        <v>1.4999999999999999E-2</v>
      </c>
      <c r="H194" s="16">
        <f t="shared" si="156"/>
        <v>6309240</v>
      </c>
      <c r="I194" s="23">
        <v>0.02</v>
      </c>
      <c r="J194" s="16">
        <f t="shared" si="157"/>
        <v>6340320</v>
      </c>
      <c r="K194" s="35">
        <v>12</v>
      </c>
      <c r="L194" s="35">
        <v>50922687</v>
      </c>
      <c r="M194" s="35">
        <v>10</v>
      </c>
      <c r="N194" s="35">
        <v>32774789</v>
      </c>
      <c r="O194" s="16">
        <f t="shared" si="158"/>
        <v>83697476</v>
      </c>
      <c r="P194" s="16">
        <f t="shared" si="159"/>
        <v>45377550.347531632</v>
      </c>
      <c r="Q194" s="33">
        <f t="shared" si="160"/>
        <v>50922687</v>
      </c>
      <c r="R194" s="33">
        <f t="shared" si="161"/>
        <v>0</v>
      </c>
      <c r="S194" s="33">
        <f t="shared" si="162"/>
        <v>29205835.858135801</v>
      </c>
      <c r="T194" s="33">
        <f t="shared" si="163"/>
        <v>32774788.999999996</v>
      </c>
      <c r="U194" s="33">
        <f t="shared" si="164"/>
        <v>0</v>
      </c>
      <c r="V194" s="33">
        <f t="shared" si="165"/>
        <v>0</v>
      </c>
      <c r="X194" s="83"/>
      <c r="Y194" s="83"/>
      <c r="Z194" s="84"/>
      <c r="AA194" s="84"/>
    </row>
    <row r="195" spans="2:27" x14ac:dyDescent="0.25">
      <c r="B195" s="91" t="s">
        <v>198</v>
      </c>
      <c r="C195" s="150">
        <v>40</v>
      </c>
      <c r="D195" s="16">
        <v>4985000</v>
      </c>
      <c r="E195" s="23">
        <v>0.1222</v>
      </c>
      <c r="F195" s="16">
        <f t="shared" si="155"/>
        <v>5594000</v>
      </c>
      <c r="G195" s="23">
        <v>1.4999999999999999E-2</v>
      </c>
      <c r="H195" s="16">
        <f t="shared" si="156"/>
        <v>5677910</v>
      </c>
      <c r="I195" s="23">
        <v>0.02</v>
      </c>
      <c r="J195" s="16">
        <f t="shared" si="157"/>
        <v>5705880</v>
      </c>
      <c r="K195" s="35">
        <v>95</v>
      </c>
      <c r="L195" s="35">
        <v>508107959</v>
      </c>
      <c r="M195" s="35">
        <v>95</v>
      </c>
      <c r="N195" s="35">
        <v>508767384</v>
      </c>
      <c r="O195" s="16">
        <f t="shared" si="158"/>
        <v>1016875343</v>
      </c>
      <c r="P195" s="16">
        <f t="shared" si="159"/>
        <v>452778434.32543218</v>
      </c>
      <c r="Q195" s="33">
        <f t="shared" si="160"/>
        <v>508107959</v>
      </c>
      <c r="R195" s="33">
        <f t="shared" si="161"/>
        <v>0</v>
      </c>
      <c r="S195" s="33">
        <f t="shared" si="162"/>
        <v>453366052.39707714</v>
      </c>
      <c r="T195" s="33">
        <f t="shared" si="163"/>
        <v>508767384</v>
      </c>
      <c r="U195" s="33">
        <f t="shared" si="164"/>
        <v>0</v>
      </c>
      <c r="V195" s="33">
        <f t="shared" si="165"/>
        <v>0</v>
      </c>
      <c r="X195" s="83"/>
      <c r="Y195" s="83"/>
      <c r="Z195" s="84"/>
      <c r="AA195" s="84"/>
    </row>
    <row r="196" spans="2:27" ht="11.25" customHeight="1" x14ac:dyDescent="0.25">
      <c r="B196" s="91" t="s">
        <v>199</v>
      </c>
      <c r="C196" s="150">
        <v>24</v>
      </c>
      <c r="D196" s="16">
        <v>6930000</v>
      </c>
      <c r="E196" s="23">
        <v>0.1222</v>
      </c>
      <c r="F196" s="16">
        <f t="shared" si="155"/>
        <v>7777000</v>
      </c>
      <c r="G196" s="23">
        <v>1.4999999999999999E-2</v>
      </c>
      <c r="H196" s="16">
        <f t="shared" si="156"/>
        <v>7893655</v>
      </c>
      <c r="I196" s="23">
        <v>0.02</v>
      </c>
      <c r="J196" s="16">
        <f t="shared" si="157"/>
        <v>7932540</v>
      </c>
      <c r="K196" s="35">
        <v>20</v>
      </c>
      <c r="L196" s="35">
        <v>110860600</v>
      </c>
      <c r="M196" s="35">
        <v>15</v>
      </c>
      <c r="N196" s="35">
        <v>73069669</v>
      </c>
      <c r="O196" s="16">
        <f t="shared" si="158"/>
        <v>183930269</v>
      </c>
      <c r="P196" s="16">
        <f t="shared" si="159"/>
        <v>98788629.477811441</v>
      </c>
      <c r="Q196" s="33">
        <f t="shared" si="160"/>
        <v>110860600</v>
      </c>
      <c r="R196" s="33">
        <f t="shared" si="161"/>
        <v>0</v>
      </c>
      <c r="S196" s="33">
        <f t="shared" si="162"/>
        <v>65112875.601497054</v>
      </c>
      <c r="T196" s="33">
        <f t="shared" si="163"/>
        <v>73069669</v>
      </c>
      <c r="U196" s="33">
        <f t="shared" si="164"/>
        <v>0</v>
      </c>
      <c r="V196" s="33">
        <f t="shared" si="165"/>
        <v>0</v>
      </c>
      <c r="X196" s="83"/>
      <c r="Y196" s="83"/>
      <c r="Z196" s="84"/>
      <c r="AA196" s="84"/>
    </row>
    <row r="197" spans="2:27" x14ac:dyDescent="0.25">
      <c r="B197" s="92" t="s">
        <v>62</v>
      </c>
      <c r="C197" s="150"/>
      <c r="D197" s="22"/>
      <c r="E197" s="23"/>
      <c r="F197" s="22"/>
      <c r="G197" s="5"/>
      <c r="H197" s="33"/>
      <c r="I197" s="5"/>
      <c r="J197" s="33"/>
      <c r="K197" s="35"/>
      <c r="L197" s="35"/>
      <c r="M197" s="35"/>
      <c r="N197" s="35"/>
      <c r="O197" s="16"/>
      <c r="P197" s="33"/>
      <c r="Q197" s="33"/>
      <c r="R197" s="33"/>
      <c r="S197" s="33"/>
      <c r="T197" s="33"/>
      <c r="U197" s="33"/>
      <c r="V197" s="34"/>
      <c r="X197" s="83"/>
      <c r="Y197" s="83"/>
      <c r="Z197" s="84"/>
      <c r="AA197" s="84"/>
    </row>
    <row r="198" spans="2:27" x14ac:dyDescent="0.25">
      <c r="B198" s="91" t="s">
        <v>200</v>
      </c>
      <c r="C198" s="150">
        <v>40</v>
      </c>
      <c r="D198" s="16">
        <v>8636000</v>
      </c>
      <c r="E198" s="23">
        <v>0.1222</v>
      </c>
      <c r="F198" s="16">
        <f t="shared" ref="F198:F201" si="166">+ROUND((D198*E198)+D198,-3)</f>
        <v>9691000</v>
      </c>
      <c r="G198" s="23">
        <v>1.4999999999999999E-2</v>
      </c>
      <c r="H198" s="16">
        <f>+(F198*G198)+F198</f>
        <v>9836365</v>
      </c>
      <c r="I198" s="23">
        <v>0.02</v>
      </c>
      <c r="J198" s="16">
        <f>+(F198*I198)+F198</f>
        <v>9884820</v>
      </c>
      <c r="K198" s="35">
        <v>40</v>
      </c>
      <c r="L198" s="35">
        <v>289663900</v>
      </c>
      <c r="M198" s="35">
        <v>42</v>
      </c>
      <c r="N198" s="35">
        <v>238398600</v>
      </c>
      <c r="O198" s="16">
        <f>L198+N198</f>
        <v>528062500</v>
      </c>
      <c r="P198" s="16">
        <f>L198/(1+E198)</f>
        <v>258121457.85065049</v>
      </c>
      <c r="Q198" s="33">
        <f t="shared" ref="Q198:Q201" si="167">(P198*$Q$9)+P198</f>
        <v>289663900</v>
      </c>
      <c r="R198" s="33">
        <f>L198-Q198</f>
        <v>0</v>
      </c>
      <c r="S198" s="33">
        <f>N198/(1+E198)</f>
        <v>212438602.74460879</v>
      </c>
      <c r="T198" s="33">
        <f t="shared" ref="T198:T201" si="168">(S198*$T$9)+S198</f>
        <v>238398600</v>
      </c>
      <c r="U198" s="33">
        <f>N198-T198</f>
        <v>0</v>
      </c>
      <c r="V198" s="33">
        <f t="shared" ref="V198:V201" si="169">R198+U198</f>
        <v>0</v>
      </c>
      <c r="X198" s="83"/>
      <c r="Y198" s="83"/>
      <c r="Z198" s="84"/>
      <c r="AA198" s="84"/>
    </row>
    <row r="199" spans="2:27" x14ac:dyDescent="0.25">
      <c r="B199" s="91" t="s">
        <v>201</v>
      </c>
      <c r="C199" s="150">
        <v>40</v>
      </c>
      <c r="D199" s="16">
        <v>8531000</v>
      </c>
      <c r="E199" s="23">
        <v>0.1222</v>
      </c>
      <c r="F199" s="16">
        <f>+ROUND((D199*E199)+D199,-3)</f>
        <v>9573000</v>
      </c>
      <c r="G199" s="23">
        <v>1.4999999999999999E-2</v>
      </c>
      <c r="H199" s="16">
        <f>+(F199*G199)+F199</f>
        <v>9716595</v>
      </c>
      <c r="I199" s="23">
        <v>0.02</v>
      </c>
      <c r="J199" s="16">
        <f>+(F199*I199)+F199</f>
        <v>9764460</v>
      </c>
      <c r="K199" s="35">
        <v>29</v>
      </c>
      <c r="L199" s="35">
        <v>248898000</v>
      </c>
      <c r="M199" s="35">
        <v>28</v>
      </c>
      <c r="N199" s="35">
        <v>239325000</v>
      </c>
      <c r="O199" s="16">
        <f>L199+N199</f>
        <v>488223000</v>
      </c>
      <c r="P199" s="16">
        <f>L199/(1+E199)</f>
        <v>221794689.00374264</v>
      </c>
      <c r="Q199" s="33">
        <f t="shared" si="167"/>
        <v>248898000</v>
      </c>
      <c r="R199" s="33">
        <f>L199-Q199</f>
        <v>0</v>
      </c>
      <c r="S199" s="33">
        <f>N199/(1+E199)</f>
        <v>213264124.04206023</v>
      </c>
      <c r="T199" s="33">
        <f t="shared" si="168"/>
        <v>239325000</v>
      </c>
      <c r="U199" s="33">
        <f>N199-T199</f>
        <v>0</v>
      </c>
      <c r="V199" s="33">
        <f t="shared" si="169"/>
        <v>0</v>
      </c>
      <c r="X199" s="83"/>
      <c r="Y199" s="83"/>
      <c r="Z199" s="84"/>
      <c r="AA199" s="84"/>
    </row>
    <row r="200" spans="2:27" x14ac:dyDescent="0.25">
      <c r="B200" s="91" t="s">
        <v>202</v>
      </c>
      <c r="C200" s="150">
        <v>52</v>
      </c>
      <c r="D200" s="16">
        <v>10550000</v>
      </c>
      <c r="E200" s="23">
        <v>0</v>
      </c>
      <c r="F200" s="16">
        <f t="shared" ref="F200" si="170">+ROUND((D200*E200)+D200,-3)</f>
        <v>10550000</v>
      </c>
      <c r="G200" s="23">
        <v>1.4999999999999999E-2</v>
      </c>
      <c r="H200" s="16">
        <f>+(F200*G200)+F200</f>
        <v>10708250</v>
      </c>
      <c r="I200" s="23">
        <v>0.02</v>
      </c>
      <c r="J200" s="16">
        <f>+(F200*I200)+F200</f>
        <v>10761000</v>
      </c>
      <c r="K200" s="35">
        <v>4</v>
      </c>
      <c r="L200" s="35">
        <v>42200000</v>
      </c>
      <c r="M200" s="35">
        <v>8</v>
      </c>
      <c r="N200" s="35">
        <v>84400000</v>
      </c>
      <c r="O200" s="16">
        <f>L200+N200</f>
        <v>126600000</v>
      </c>
      <c r="P200" s="16">
        <f>L200/(1+E200)</f>
        <v>42200000</v>
      </c>
      <c r="Q200" s="33">
        <f t="shared" si="167"/>
        <v>47356840</v>
      </c>
      <c r="R200" s="33">
        <f>L200-Q200</f>
        <v>-5156840</v>
      </c>
      <c r="S200" s="33">
        <f>N200/(1+E200)</f>
        <v>84400000</v>
      </c>
      <c r="T200" s="33">
        <f t="shared" si="168"/>
        <v>94713680</v>
      </c>
      <c r="U200" s="33">
        <f>N200-T200</f>
        <v>-10313680</v>
      </c>
      <c r="V200" s="33">
        <f t="shared" si="169"/>
        <v>-15470520</v>
      </c>
      <c r="X200" s="83"/>
      <c r="Y200" s="83"/>
      <c r="Z200" s="84"/>
      <c r="AA200" s="84"/>
    </row>
    <row r="201" spans="2:27" x14ac:dyDescent="0.25">
      <c r="B201" s="91" t="s">
        <v>203</v>
      </c>
      <c r="C201" s="150">
        <v>52</v>
      </c>
      <c r="D201" s="16">
        <v>14286000</v>
      </c>
      <c r="E201" s="23">
        <v>0</v>
      </c>
      <c r="F201" s="16">
        <f t="shared" si="166"/>
        <v>14286000</v>
      </c>
      <c r="G201" s="23">
        <v>1.4999999999999999E-2</v>
      </c>
      <c r="H201" s="16">
        <f>+(F201*G201)+F201</f>
        <v>14500290</v>
      </c>
      <c r="I201" s="23">
        <v>0.02</v>
      </c>
      <c r="J201" s="16">
        <f>+(F201*I201)+F201</f>
        <v>14571720</v>
      </c>
      <c r="K201" s="35">
        <v>22</v>
      </c>
      <c r="L201" s="35">
        <v>62245000</v>
      </c>
      <c r="M201" s="35">
        <v>16</v>
      </c>
      <c r="N201" s="35">
        <v>3165000</v>
      </c>
      <c r="O201" s="16">
        <f>L201+N201</f>
        <v>65410000</v>
      </c>
      <c r="P201" s="16">
        <f>L201/(1+E201)</f>
        <v>62245000</v>
      </c>
      <c r="Q201" s="33">
        <f t="shared" si="167"/>
        <v>69851339</v>
      </c>
      <c r="R201" s="33">
        <f>L201-Q201</f>
        <v>-7606339</v>
      </c>
      <c r="S201" s="33">
        <f>N201/(1+E201)</f>
        <v>3165000</v>
      </c>
      <c r="T201" s="33">
        <f t="shared" si="168"/>
        <v>3551763</v>
      </c>
      <c r="U201" s="33">
        <f>N201-T201</f>
        <v>-386763</v>
      </c>
      <c r="V201" s="33">
        <f t="shared" si="169"/>
        <v>-7993102</v>
      </c>
      <c r="X201" s="83"/>
      <c r="Y201" s="83"/>
      <c r="Z201" s="84"/>
      <c r="AA201" s="84"/>
    </row>
    <row r="202" spans="2:27" x14ac:dyDescent="0.25">
      <c r="B202" s="92" t="s">
        <v>65</v>
      </c>
      <c r="C202" s="150"/>
      <c r="D202" s="22"/>
      <c r="E202" s="23"/>
      <c r="F202" s="22"/>
      <c r="G202" s="5"/>
      <c r="H202" s="33"/>
      <c r="I202" s="5"/>
      <c r="J202" s="33"/>
      <c r="K202" s="35"/>
      <c r="L202" s="35"/>
      <c r="M202" s="35"/>
      <c r="N202" s="35"/>
      <c r="O202" s="16"/>
      <c r="P202" s="33"/>
      <c r="Q202" s="33"/>
      <c r="R202" s="33"/>
      <c r="S202" s="33"/>
      <c r="T202" s="33"/>
      <c r="U202" s="33"/>
      <c r="V202" s="34"/>
      <c r="X202" s="83"/>
      <c r="Y202" s="83"/>
      <c r="Z202" s="84"/>
      <c r="AA202" s="84"/>
    </row>
    <row r="203" spans="2:27" x14ac:dyDescent="0.25">
      <c r="B203" s="91" t="s">
        <v>204</v>
      </c>
      <c r="C203" s="150">
        <v>120</v>
      </c>
      <c r="D203" s="16">
        <v>16660000</v>
      </c>
      <c r="E203" s="23">
        <v>0</v>
      </c>
      <c r="F203" s="16">
        <f t="shared" ref="F203:F222" si="171">+ROUND((D203*E203)+D203,-3)</f>
        <v>16660000</v>
      </c>
      <c r="G203" s="23">
        <v>1.4999999999999999E-2</v>
      </c>
      <c r="H203" s="16">
        <f t="shared" ref="H203:H222" si="172">+(F203*G203)+F203</f>
        <v>16909900</v>
      </c>
      <c r="I203" s="23">
        <v>0.02</v>
      </c>
      <c r="J203" s="16">
        <f t="shared" ref="J203:J222" si="173">+(F203*I203)+F203</f>
        <v>16993200</v>
      </c>
      <c r="K203" s="35">
        <v>47</v>
      </c>
      <c r="L203" s="35">
        <v>363995000</v>
      </c>
      <c r="M203" s="35">
        <v>49</v>
      </c>
      <c r="N203" s="35">
        <v>362257000</v>
      </c>
      <c r="O203" s="16">
        <f t="shared" ref="O203:O222" si="174">L203+N203</f>
        <v>726252000</v>
      </c>
      <c r="P203" s="16">
        <f t="shared" ref="P203:P222" si="175">L203/(1+E203)</f>
        <v>363995000</v>
      </c>
      <c r="Q203" s="33">
        <f t="shared" ref="Q203:Q222" si="176">(P203*$Q$9)+P203</f>
        <v>408475189</v>
      </c>
      <c r="R203" s="33">
        <f t="shared" ref="R203:R222" si="177">L203-Q203</f>
        <v>-44480189</v>
      </c>
      <c r="S203" s="33">
        <f t="shared" ref="S203:S222" si="178">N203/(1+E203)</f>
        <v>362257000</v>
      </c>
      <c r="T203" s="33">
        <f t="shared" ref="T203:T222" si="179">(S203*$T$9)+S203</f>
        <v>406524805.39999998</v>
      </c>
      <c r="U203" s="33">
        <f t="shared" ref="U203:U222" si="180">N203-T203</f>
        <v>-44267805.399999976</v>
      </c>
      <c r="V203" s="33">
        <f t="shared" ref="V203:V222" si="181">R203+U203</f>
        <v>-88747994.399999976</v>
      </c>
      <c r="X203" s="83"/>
      <c r="Y203" s="83"/>
      <c r="Z203" s="84"/>
      <c r="AA203" s="84"/>
    </row>
    <row r="204" spans="2:27" x14ac:dyDescent="0.25">
      <c r="B204" s="91" t="s">
        <v>205</v>
      </c>
      <c r="C204" s="150">
        <v>24</v>
      </c>
      <c r="D204" s="16">
        <v>13473000</v>
      </c>
      <c r="E204" s="23">
        <v>0.1222</v>
      </c>
      <c r="F204" s="16">
        <f t="shared" si="171"/>
        <v>15119000</v>
      </c>
      <c r="G204" s="23">
        <v>1.4999999999999999E-2</v>
      </c>
      <c r="H204" s="16">
        <f t="shared" si="172"/>
        <v>15345785</v>
      </c>
      <c r="I204" s="23">
        <v>0.02</v>
      </c>
      <c r="J204" s="16">
        <f t="shared" si="173"/>
        <v>15421380</v>
      </c>
      <c r="K204" s="35">
        <v>35</v>
      </c>
      <c r="L204" s="35">
        <v>524298800</v>
      </c>
      <c r="M204" s="35">
        <v>30</v>
      </c>
      <c r="N204" s="35">
        <v>450500800</v>
      </c>
      <c r="O204" s="16">
        <f t="shared" si="174"/>
        <v>974799600</v>
      </c>
      <c r="P204" s="16">
        <f t="shared" si="175"/>
        <v>467206202.10301191</v>
      </c>
      <c r="Q204" s="33">
        <f t="shared" si="176"/>
        <v>524298799.99999994</v>
      </c>
      <c r="R204" s="33">
        <f t="shared" si="177"/>
        <v>0</v>
      </c>
      <c r="S204" s="33">
        <f t="shared" si="178"/>
        <v>401444305.82783812</v>
      </c>
      <c r="T204" s="33">
        <f t="shared" si="179"/>
        <v>450500799.99999994</v>
      </c>
      <c r="U204" s="33">
        <f t="shared" si="180"/>
        <v>0</v>
      </c>
      <c r="V204" s="33">
        <f t="shared" si="181"/>
        <v>0</v>
      </c>
      <c r="X204" s="83"/>
      <c r="Y204" s="83"/>
      <c r="Z204" s="84"/>
      <c r="AA204" s="84"/>
    </row>
    <row r="205" spans="2:27" x14ac:dyDescent="0.25">
      <c r="B205" s="91" t="s">
        <v>206</v>
      </c>
      <c r="C205" s="150">
        <v>24</v>
      </c>
      <c r="D205" s="16">
        <v>12469000</v>
      </c>
      <c r="E205" s="23">
        <v>0.1222</v>
      </c>
      <c r="F205" s="16">
        <f t="shared" si="171"/>
        <v>13993000</v>
      </c>
      <c r="G205" s="23">
        <v>1.4999999999999999E-2</v>
      </c>
      <c r="H205" s="16">
        <f t="shared" si="172"/>
        <v>14202895</v>
      </c>
      <c r="I205" s="23">
        <v>0.02</v>
      </c>
      <c r="J205" s="16">
        <f t="shared" si="173"/>
        <v>14272860</v>
      </c>
      <c r="K205" s="35">
        <v>36</v>
      </c>
      <c r="L205" s="35">
        <v>499210300</v>
      </c>
      <c r="M205" s="35">
        <v>31</v>
      </c>
      <c r="N205" s="35">
        <v>432362800</v>
      </c>
      <c r="O205" s="16">
        <f t="shared" si="174"/>
        <v>931573100</v>
      </c>
      <c r="P205" s="16">
        <f t="shared" si="175"/>
        <v>444849670.29050076</v>
      </c>
      <c r="Q205" s="33">
        <f t="shared" si="176"/>
        <v>499210299.99999994</v>
      </c>
      <c r="R205" s="33">
        <f t="shared" si="177"/>
        <v>0</v>
      </c>
      <c r="S205" s="33">
        <f t="shared" si="178"/>
        <v>385281411.51309925</v>
      </c>
      <c r="T205" s="33">
        <f t="shared" si="179"/>
        <v>432362800</v>
      </c>
      <c r="U205" s="33">
        <f t="shared" si="180"/>
        <v>0</v>
      </c>
      <c r="V205" s="33">
        <f t="shared" si="181"/>
        <v>0</v>
      </c>
      <c r="X205" s="83"/>
      <c r="Y205" s="83"/>
      <c r="Z205" s="84"/>
      <c r="AA205" s="84"/>
    </row>
    <row r="206" spans="2:27" x14ac:dyDescent="0.25">
      <c r="B206" s="91" t="s">
        <v>207</v>
      </c>
      <c r="C206" s="150">
        <v>27</v>
      </c>
      <c r="D206" s="16">
        <v>13100000</v>
      </c>
      <c r="E206" s="23">
        <v>0.1222</v>
      </c>
      <c r="F206" s="16">
        <f t="shared" si="171"/>
        <v>14701000</v>
      </c>
      <c r="G206" s="23">
        <v>1.4999999999999999E-2</v>
      </c>
      <c r="H206" s="16">
        <f t="shared" si="172"/>
        <v>14921515</v>
      </c>
      <c r="I206" s="23">
        <v>0.02</v>
      </c>
      <c r="J206" s="16">
        <f t="shared" si="173"/>
        <v>14995020</v>
      </c>
      <c r="K206" s="35">
        <v>80</v>
      </c>
      <c r="L206" s="35">
        <v>1152409000</v>
      </c>
      <c r="M206" s="35">
        <v>70</v>
      </c>
      <c r="N206" s="35">
        <v>1014070000</v>
      </c>
      <c r="O206" s="16">
        <f t="shared" si="174"/>
        <v>2166479000</v>
      </c>
      <c r="P206" s="16">
        <f t="shared" si="175"/>
        <v>1026919443.949385</v>
      </c>
      <c r="Q206" s="33">
        <f t="shared" si="176"/>
        <v>1152409000</v>
      </c>
      <c r="R206" s="33">
        <f t="shared" si="177"/>
        <v>0</v>
      </c>
      <c r="S206" s="33">
        <f t="shared" si="178"/>
        <v>903644626.6262697</v>
      </c>
      <c r="T206" s="33">
        <f t="shared" si="179"/>
        <v>1014069999.9999999</v>
      </c>
      <c r="U206" s="33">
        <f t="shared" si="180"/>
        <v>0</v>
      </c>
      <c r="V206" s="33">
        <f t="shared" si="181"/>
        <v>0</v>
      </c>
      <c r="X206" s="83"/>
      <c r="Y206" s="83"/>
      <c r="Z206" s="84"/>
      <c r="AA206" s="84"/>
    </row>
    <row r="207" spans="2:27" x14ac:dyDescent="0.25">
      <c r="B207" s="91" t="s">
        <v>208</v>
      </c>
      <c r="C207" s="150">
        <v>24</v>
      </c>
      <c r="D207" s="16">
        <v>11715000</v>
      </c>
      <c r="E207" s="23">
        <v>0.1222</v>
      </c>
      <c r="F207" s="16">
        <f t="shared" si="171"/>
        <v>13147000</v>
      </c>
      <c r="G207" s="23">
        <v>1.4999999999999999E-2</v>
      </c>
      <c r="H207" s="16">
        <f t="shared" si="172"/>
        <v>13344205</v>
      </c>
      <c r="I207" s="23">
        <v>0.02</v>
      </c>
      <c r="J207" s="16">
        <f t="shared" si="173"/>
        <v>13409940</v>
      </c>
      <c r="K207" s="35">
        <v>9</v>
      </c>
      <c r="L207" s="35">
        <v>104043000</v>
      </c>
      <c r="M207" s="35">
        <v>10</v>
      </c>
      <c r="N207" s="35">
        <v>131470000</v>
      </c>
      <c r="O207" s="16">
        <f t="shared" si="174"/>
        <v>235513000</v>
      </c>
      <c r="P207" s="16">
        <f t="shared" si="175"/>
        <v>92713420.067724109</v>
      </c>
      <c r="Q207" s="33">
        <f t="shared" si="176"/>
        <v>104043000</v>
      </c>
      <c r="R207" s="33">
        <f t="shared" si="177"/>
        <v>0</v>
      </c>
      <c r="S207" s="33">
        <f t="shared" si="178"/>
        <v>117153805.02584209</v>
      </c>
      <c r="T207" s="33">
        <f t="shared" si="179"/>
        <v>131469999.99999999</v>
      </c>
      <c r="U207" s="33">
        <f t="shared" si="180"/>
        <v>0</v>
      </c>
      <c r="V207" s="33">
        <f t="shared" si="181"/>
        <v>0</v>
      </c>
      <c r="X207" s="83"/>
      <c r="Y207" s="83"/>
      <c r="Z207" s="84"/>
      <c r="AA207" s="84"/>
    </row>
    <row r="208" spans="2:27" x14ac:dyDescent="0.25">
      <c r="B208" s="91" t="s">
        <v>209</v>
      </c>
      <c r="C208" s="150">
        <v>30</v>
      </c>
      <c r="D208" s="16">
        <v>13346000</v>
      </c>
      <c r="E208" s="23">
        <v>0.1222</v>
      </c>
      <c r="F208" s="16">
        <f t="shared" si="171"/>
        <v>14977000</v>
      </c>
      <c r="G208" s="23">
        <v>1.4999999999999999E-2</v>
      </c>
      <c r="H208" s="16">
        <f t="shared" si="172"/>
        <v>15201655</v>
      </c>
      <c r="I208" s="23">
        <v>0.02</v>
      </c>
      <c r="J208" s="16">
        <f t="shared" si="173"/>
        <v>15276540</v>
      </c>
      <c r="K208" s="35">
        <v>20</v>
      </c>
      <c r="L208" s="35">
        <v>289502000</v>
      </c>
      <c r="M208" s="35">
        <v>10</v>
      </c>
      <c r="N208" s="35">
        <v>143770000</v>
      </c>
      <c r="O208" s="16">
        <f t="shared" si="174"/>
        <v>433272000</v>
      </c>
      <c r="P208" s="16">
        <f t="shared" si="175"/>
        <v>257977187.66708249</v>
      </c>
      <c r="Q208" s="33">
        <f t="shared" si="176"/>
        <v>289502000</v>
      </c>
      <c r="R208" s="33">
        <f t="shared" si="177"/>
        <v>0</v>
      </c>
      <c r="S208" s="33">
        <f t="shared" si="178"/>
        <v>128114418.10728924</v>
      </c>
      <c r="T208" s="33">
        <f t="shared" si="179"/>
        <v>143770000</v>
      </c>
      <c r="U208" s="33">
        <f t="shared" si="180"/>
        <v>0</v>
      </c>
      <c r="V208" s="33">
        <f t="shared" si="181"/>
        <v>0</v>
      </c>
      <c r="X208" s="83"/>
      <c r="Y208" s="83"/>
      <c r="Z208" s="84"/>
      <c r="AA208" s="84"/>
    </row>
    <row r="209" spans="2:27" x14ac:dyDescent="0.25">
      <c r="B209" s="91" t="s">
        <v>210</v>
      </c>
      <c r="C209" s="150">
        <v>39</v>
      </c>
      <c r="D209" s="16">
        <v>12252000</v>
      </c>
      <c r="E209" s="23">
        <v>0.1222</v>
      </c>
      <c r="F209" s="16">
        <f t="shared" si="171"/>
        <v>13749000</v>
      </c>
      <c r="G209" s="23">
        <v>1.4999999999999999E-2</v>
      </c>
      <c r="H209" s="16">
        <f t="shared" si="172"/>
        <v>13955235</v>
      </c>
      <c r="I209" s="23">
        <v>0.02</v>
      </c>
      <c r="J209" s="16">
        <f t="shared" si="173"/>
        <v>14023980</v>
      </c>
      <c r="K209" s="35">
        <v>22</v>
      </c>
      <c r="L209" s="35">
        <v>295430000</v>
      </c>
      <c r="M209" s="35">
        <v>20</v>
      </c>
      <c r="N209" s="35">
        <v>269980000</v>
      </c>
      <c r="O209" s="16">
        <f t="shared" si="174"/>
        <v>565410000</v>
      </c>
      <c r="P209" s="16">
        <f t="shared" si="175"/>
        <v>263259668.50828728</v>
      </c>
      <c r="Q209" s="33">
        <f t="shared" si="176"/>
        <v>295430000</v>
      </c>
      <c r="R209" s="33">
        <f t="shared" si="177"/>
        <v>0</v>
      </c>
      <c r="S209" s="33">
        <f t="shared" si="178"/>
        <v>240581001.60399213</v>
      </c>
      <c r="T209" s="33">
        <f t="shared" si="179"/>
        <v>269980000</v>
      </c>
      <c r="U209" s="33">
        <f t="shared" si="180"/>
        <v>0</v>
      </c>
      <c r="V209" s="33">
        <f t="shared" si="181"/>
        <v>0</v>
      </c>
      <c r="X209" s="83"/>
      <c r="Y209" s="83"/>
      <c r="Z209" s="84"/>
      <c r="AA209" s="84"/>
    </row>
    <row r="210" spans="2:27" x14ac:dyDescent="0.25">
      <c r="B210" s="91" t="s">
        <v>211</v>
      </c>
      <c r="C210" s="150">
        <v>30</v>
      </c>
      <c r="D210" s="16">
        <v>13346000</v>
      </c>
      <c r="E210" s="23">
        <v>0.1222</v>
      </c>
      <c r="F210" s="16">
        <f t="shared" si="171"/>
        <v>14977000</v>
      </c>
      <c r="G210" s="23">
        <v>1.4999999999999999E-2</v>
      </c>
      <c r="H210" s="16">
        <f t="shared" si="172"/>
        <v>15201655</v>
      </c>
      <c r="I210" s="23">
        <v>0.02</v>
      </c>
      <c r="J210" s="16">
        <f t="shared" si="173"/>
        <v>15276540</v>
      </c>
      <c r="K210" s="35">
        <v>66</v>
      </c>
      <c r="L210" s="35">
        <v>896298174</v>
      </c>
      <c r="M210" s="35">
        <v>60</v>
      </c>
      <c r="N210" s="35">
        <v>766822000</v>
      </c>
      <c r="O210" s="16">
        <f t="shared" si="174"/>
        <v>1663120174</v>
      </c>
      <c r="P210" s="16">
        <f t="shared" si="175"/>
        <v>798697356.97736585</v>
      </c>
      <c r="Q210" s="33">
        <f t="shared" si="176"/>
        <v>896298174</v>
      </c>
      <c r="R210" s="33">
        <f t="shared" si="177"/>
        <v>0</v>
      </c>
      <c r="S210" s="33">
        <f t="shared" si="178"/>
        <v>683320263.76759934</v>
      </c>
      <c r="T210" s="33">
        <f t="shared" si="179"/>
        <v>766822000</v>
      </c>
      <c r="U210" s="33">
        <f t="shared" si="180"/>
        <v>0</v>
      </c>
      <c r="V210" s="33">
        <f t="shared" si="181"/>
        <v>0</v>
      </c>
      <c r="X210" s="83"/>
      <c r="Y210" s="83"/>
      <c r="Z210" s="84"/>
      <c r="AA210" s="84"/>
    </row>
    <row r="211" spans="2:27" x14ac:dyDescent="0.25">
      <c r="B211" s="91" t="s">
        <v>212</v>
      </c>
      <c r="C211" s="150">
        <v>40</v>
      </c>
      <c r="D211" s="16">
        <v>14169000</v>
      </c>
      <c r="E211" s="23">
        <v>0.1222</v>
      </c>
      <c r="F211" s="16">
        <f t="shared" si="171"/>
        <v>15900000</v>
      </c>
      <c r="G211" s="23">
        <v>1.4999999999999999E-2</v>
      </c>
      <c r="H211" s="16">
        <f t="shared" si="172"/>
        <v>16138500</v>
      </c>
      <c r="I211" s="23">
        <v>0.02</v>
      </c>
      <c r="J211" s="16">
        <f t="shared" si="173"/>
        <v>16218000</v>
      </c>
      <c r="K211" s="35">
        <v>117</v>
      </c>
      <c r="L211" s="35">
        <v>1309265500</v>
      </c>
      <c r="M211" s="35">
        <v>117</v>
      </c>
      <c r="N211" s="35">
        <v>1323952000</v>
      </c>
      <c r="O211" s="16">
        <f t="shared" si="174"/>
        <v>2633217500</v>
      </c>
      <c r="P211" s="16">
        <f t="shared" si="175"/>
        <v>1166695330.600606</v>
      </c>
      <c r="Q211" s="33">
        <f t="shared" si="176"/>
        <v>1309265500</v>
      </c>
      <c r="R211" s="33">
        <f t="shared" si="177"/>
        <v>0</v>
      </c>
      <c r="S211" s="33">
        <f t="shared" si="178"/>
        <v>1179782569.9518802</v>
      </c>
      <c r="T211" s="33">
        <f t="shared" si="179"/>
        <v>1323952000</v>
      </c>
      <c r="U211" s="33">
        <f t="shared" si="180"/>
        <v>0</v>
      </c>
      <c r="V211" s="33">
        <f t="shared" si="181"/>
        <v>0</v>
      </c>
      <c r="X211" s="83"/>
      <c r="Y211" s="83"/>
      <c r="Z211" s="84"/>
      <c r="AA211" s="84"/>
    </row>
    <row r="212" spans="2:27" x14ac:dyDescent="0.25">
      <c r="B212" s="91" t="s">
        <v>213</v>
      </c>
      <c r="C212" s="150">
        <v>41</v>
      </c>
      <c r="D212" s="16">
        <v>13831000</v>
      </c>
      <c r="E212" s="23">
        <v>0.1222</v>
      </c>
      <c r="F212" s="16">
        <f t="shared" si="171"/>
        <v>15521000</v>
      </c>
      <c r="G212" s="23">
        <v>1.4999999999999999E-2</v>
      </c>
      <c r="H212" s="16">
        <f t="shared" si="172"/>
        <v>15753815</v>
      </c>
      <c r="I212" s="23">
        <v>0.02</v>
      </c>
      <c r="J212" s="16">
        <f t="shared" si="173"/>
        <v>15831420</v>
      </c>
      <c r="K212" s="35">
        <v>29</v>
      </c>
      <c r="L212" s="35">
        <v>307027200</v>
      </c>
      <c r="M212" s="35">
        <v>27</v>
      </c>
      <c r="N212" s="35">
        <v>307502200</v>
      </c>
      <c r="O212" s="16">
        <f t="shared" si="174"/>
        <v>614529400</v>
      </c>
      <c r="P212" s="16">
        <f t="shared" si="175"/>
        <v>273594011.76260912</v>
      </c>
      <c r="Q212" s="33">
        <f t="shared" si="176"/>
        <v>307027199.99999994</v>
      </c>
      <c r="R212" s="33">
        <f t="shared" si="177"/>
        <v>0</v>
      </c>
      <c r="S212" s="33">
        <f t="shared" si="178"/>
        <v>274017287.471039</v>
      </c>
      <c r="T212" s="33">
        <f t="shared" si="179"/>
        <v>307502199.99999994</v>
      </c>
      <c r="U212" s="33">
        <f t="shared" si="180"/>
        <v>0</v>
      </c>
      <c r="V212" s="33">
        <f t="shared" si="181"/>
        <v>0</v>
      </c>
      <c r="X212" s="83"/>
      <c r="Y212" s="83"/>
      <c r="Z212" s="84"/>
      <c r="AA212" s="84"/>
    </row>
    <row r="213" spans="2:27" x14ac:dyDescent="0.25">
      <c r="B213" s="91" t="s">
        <v>214</v>
      </c>
      <c r="C213" s="150">
        <v>44</v>
      </c>
      <c r="D213" s="16">
        <v>13286000</v>
      </c>
      <c r="E213" s="23">
        <v>0.1222</v>
      </c>
      <c r="F213" s="16">
        <f t="shared" si="171"/>
        <v>14910000</v>
      </c>
      <c r="G213" s="23">
        <v>1.4999999999999999E-2</v>
      </c>
      <c r="H213" s="16">
        <f t="shared" si="172"/>
        <v>15133650</v>
      </c>
      <c r="I213" s="23">
        <v>0.02</v>
      </c>
      <c r="J213" s="16">
        <f t="shared" si="173"/>
        <v>15208200</v>
      </c>
      <c r="K213" s="35">
        <v>21</v>
      </c>
      <c r="L213" s="35">
        <v>272329000</v>
      </c>
      <c r="M213" s="35">
        <v>21</v>
      </c>
      <c r="N213" s="35">
        <v>311373700</v>
      </c>
      <c r="O213" s="16">
        <f t="shared" si="174"/>
        <v>583702700</v>
      </c>
      <c r="P213" s="16">
        <f t="shared" si="175"/>
        <v>242674211.37052217</v>
      </c>
      <c r="Q213" s="33">
        <f t="shared" si="176"/>
        <v>272329000</v>
      </c>
      <c r="R213" s="33">
        <f t="shared" si="177"/>
        <v>0</v>
      </c>
      <c r="S213" s="33">
        <f t="shared" si="178"/>
        <v>277467207.27143109</v>
      </c>
      <c r="T213" s="33">
        <f t="shared" si="179"/>
        <v>311373700</v>
      </c>
      <c r="U213" s="33">
        <f t="shared" si="180"/>
        <v>0</v>
      </c>
      <c r="V213" s="33">
        <f t="shared" si="181"/>
        <v>0</v>
      </c>
      <c r="X213" s="83"/>
      <c r="Y213" s="83"/>
      <c r="Z213" s="84"/>
      <c r="AA213" s="84"/>
    </row>
    <row r="214" spans="2:27" x14ac:dyDescent="0.25">
      <c r="B214" s="91" t="s">
        <v>215</v>
      </c>
      <c r="C214" s="150">
        <v>48</v>
      </c>
      <c r="D214" s="16">
        <v>12608000</v>
      </c>
      <c r="E214" s="23">
        <v>0.1222</v>
      </c>
      <c r="F214" s="16">
        <f t="shared" si="171"/>
        <v>14149000</v>
      </c>
      <c r="G214" s="23">
        <v>1.4999999999999999E-2</v>
      </c>
      <c r="H214" s="16">
        <f t="shared" si="172"/>
        <v>14361235</v>
      </c>
      <c r="I214" s="23">
        <v>0.02</v>
      </c>
      <c r="J214" s="16">
        <f t="shared" si="173"/>
        <v>14431980</v>
      </c>
      <c r="K214" s="35">
        <v>53</v>
      </c>
      <c r="L214" s="35">
        <v>686814700</v>
      </c>
      <c r="M214" s="35">
        <v>55</v>
      </c>
      <c r="N214" s="35">
        <v>716442700</v>
      </c>
      <c r="O214" s="16">
        <f t="shared" si="174"/>
        <v>1403257400</v>
      </c>
      <c r="P214" s="16">
        <f t="shared" si="175"/>
        <v>612025218.32115483</v>
      </c>
      <c r="Q214" s="33">
        <f t="shared" si="176"/>
        <v>686814700</v>
      </c>
      <c r="R214" s="33">
        <f t="shared" si="177"/>
        <v>0</v>
      </c>
      <c r="S214" s="33">
        <f t="shared" si="178"/>
        <v>638426929.24612367</v>
      </c>
      <c r="T214" s="33">
        <f t="shared" si="179"/>
        <v>716442700</v>
      </c>
      <c r="U214" s="33">
        <f t="shared" si="180"/>
        <v>0</v>
      </c>
      <c r="V214" s="33">
        <f t="shared" si="181"/>
        <v>0</v>
      </c>
      <c r="X214" s="83"/>
      <c r="Y214" s="83"/>
      <c r="Z214" s="84"/>
      <c r="AA214" s="84"/>
    </row>
    <row r="215" spans="2:27" x14ac:dyDescent="0.25">
      <c r="B215" s="91" t="s">
        <v>216</v>
      </c>
      <c r="C215" s="150">
        <v>42</v>
      </c>
      <c r="D215" s="16">
        <v>13059000</v>
      </c>
      <c r="E215" s="23">
        <v>0.1222</v>
      </c>
      <c r="F215" s="16">
        <f t="shared" si="171"/>
        <v>14655000</v>
      </c>
      <c r="G215" s="23">
        <v>1.4999999999999999E-2</v>
      </c>
      <c r="H215" s="16">
        <f t="shared" si="172"/>
        <v>14874825</v>
      </c>
      <c r="I215" s="23">
        <v>0.02</v>
      </c>
      <c r="J215" s="16">
        <f t="shared" si="173"/>
        <v>14948100</v>
      </c>
      <c r="K215" s="35">
        <v>24</v>
      </c>
      <c r="L215" s="35">
        <v>317947800</v>
      </c>
      <c r="M215" s="35">
        <v>26</v>
      </c>
      <c r="N215" s="35">
        <v>339830800</v>
      </c>
      <c r="O215" s="16">
        <f t="shared" si="174"/>
        <v>657778600</v>
      </c>
      <c r="P215" s="16">
        <f t="shared" si="175"/>
        <v>283325432.18677598</v>
      </c>
      <c r="Q215" s="33">
        <f t="shared" si="176"/>
        <v>317947800</v>
      </c>
      <c r="R215" s="33">
        <f t="shared" si="177"/>
        <v>0</v>
      </c>
      <c r="S215" s="33">
        <f t="shared" si="178"/>
        <v>302825521.29745144</v>
      </c>
      <c r="T215" s="33">
        <f t="shared" si="179"/>
        <v>339830800</v>
      </c>
      <c r="U215" s="33">
        <f t="shared" si="180"/>
        <v>0</v>
      </c>
      <c r="V215" s="33">
        <f t="shared" si="181"/>
        <v>0</v>
      </c>
      <c r="X215" s="83"/>
      <c r="Y215" s="83"/>
      <c r="Z215" s="84"/>
      <c r="AA215" s="84"/>
    </row>
    <row r="216" spans="2:27" x14ac:dyDescent="0.25">
      <c r="B216" s="91" t="s">
        <v>217</v>
      </c>
      <c r="C216" s="150">
        <v>40</v>
      </c>
      <c r="D216" s="16">
        <v>13777000</v>
      </c>
      <c r="E216" s="23">
        <v>0.1222</v>
      </c>
      <c r="F216" s="16">
        <f t="shared" si="171"/>
        <v>15461000</v>
      </c>
      <c r="G216" s="23">
        <v>1.4999999999999999E-2</v>
      </c>
      <c r="H216" s="16">
        <f t="shared" si="172"/>
        <v>15692915</v>
      </c>
      <c r="I216" s="23">
        <v>0.02</v>
      </c>
      <c r="J216" s="16">
        <f t="shared" si="173"/>
        <v>15770220</v>
      </c>
      <c r="K216" s="35">
        <v>29</v>
      </c>
      <c r="L216" s="35">
        <v>416172000</v>
      </c>
      <c r="M216" s="35">
        <v>26</v>
      </c>
      <c r="N216" s="35">
        <v>376294002</v>
      </c>
      <c r="O216" s="16">
        <f t="shared" si="174"/>
        <v>792466002</v>
      </c>
      <c r="P216" s="16">
        <f t="shared" si="175"/>
        <v>370853680.27089643</v>
      </c>
      <c r="Q216" s="33">
        <f t="shared" si="176"/>
        <v>416172000</v>
      </c>
      <c r="R216" s="33">
        <f t="shared" si="177"/>
        <v>0</v>
      </c>
      <c r="S216" s="33">
        <f t="shared" si="178"/>
        <v>335318126.89360183</v>
      </c>
      <c r="T216" s="33">
        <f t="shared" si="179"/>
        <v>376294002</v>
      </c>
      <c r="U216" s="33">
        <f t="shared" si="180"/>
        <v>0</v>
      </c>
      <c r="V216" s="33">
        <f t="shared" si="181"/>
        <v>0</v>
      </c>
      <c r="X216" s="83"/>
      <c r="Y216" s="83"/>
      <c r="Z216" s="84"/>
      <c r="AA216" s="84"/>
    </row>
    <row r="217" spans="2:27" x14ac:dyDescent="0.25">
      <c r="B217" s="91" t="s">
        <v>218</v>
      </c>
      <c r="C217" s="150">
        <v>42</v>
      </c>
      <c r="D217" s="16">
        <v>13461000</v>
      </c>
      <c r="E217" s="23">
        <v>0.1222</v>
      </c>
      <c r="F217" s="16">
        <f t="shared" si="171"/>
        <v>15106000</v>
      </c>
      <c r="G217" s="23">
        <v>1.4999999999999999E-2</v>
      </c>
      <c r="H217" s="16">
        <f t="shared" si="172"/>
        <v>15332590</v>
      </c>
      <c r="I217" s="23">
        <v>0.02</v>
      </c>
      <c r="J217" s="16">
        <f t="shared" si="173"/>
        <v>15408120</v>
      </c>
      <c r="K217" s="35">
        <v>14</v>
      </c>
      <c r="L217" s="35">
        <v>221296480</v>
      </c>
      <c r="M217" s="35">
        <v>16</v>
      </c>
      <c r="N217" s="35">
        <v>251508480</v>
      </c>
      <c r="O217" s="16">
        <f t="shared" si="174"/>
        <v>472804960</v>
      </c>
      <c r="P217" s="16">
        <f t="shared" si="175"/>
        <v>197198788.09481373</v>
      </c>
      <c r="Q217" s="33">
        <f t="shared" si="176"/>
        <v>221296479.99999997</v>
      </c>
      <c r="R217" s="33">
        <f t="shared" si="177"/>
        <v>0</v>
      </c>
      <c r="S217" s="33">
        <f t="shared" si="178"/>
        <v>224120905.36446264</v>
      </c>
      <c r="T217" s="33">
        <f t="shared" si="179"/>
        <v>251508479.99999997</v>
      </c>
      <c r="U217" s="33">
        <f t="shared" si="180"/>
        <v>0</v>
      </c>
      <c r="V217" s="33">
        <f t="shared" si="181"/>
        <v>0</v>
      </c>
      <c r="X217" s="83"/>
      <c r="Y217" s="83"/>
      <c r="Z217" s="84"/>
      <c r="AA217" s="84"/>
    </row>
    <row r="218" spans="2:27" x14ac:dyDescent="0.25">
      <c r="B218" s="91" t="s">
        <v>219</v>
      </c>
      <c r="C218" s="150">
        <v>48</v>
      </c>
      <c r="D218" s="16">
        <v>12405000</v>
      </c>
      <c r="E218" s="23">
        <v>0.1222</v>
      </c>
      <c r="F218" s="16">
        <f t="shared" si="171"/>
        <v>13921000</v>
      </c>
      <c r="G218" s="23">
        <v>1.4999999999999999E-2</v>
      </c>
      <c r="H218" s="16">
        <f t="shared" si="172"/>
        <v>14129815</v>
      </c>
      <c r="I218" s="23">
        <v>0.02</v>
      </c>
      <c r="J218" s="16">
        <f t="shared" si="173"/>
        <v>14199420</v>
      </c>
      <c r="K218" s="35">
        <v>21</v>
      </c>
      <c r="L218" s="35">
        <v>271147500</v>
      </c>
      <c r="M218" s="35">
        <v>18</v>
      </c>
      <c r="N218" s="35">
        <v>222320000</v>
      </c>
      <c r="O218" s="16">
        <f t="shared" si="174"/>
        <v>493467500</v>
      </c>
      <c r="P218" s="16">
        <f t="shared" si="175"/>
        <v>241621368.73997504</v>
      </c>
      <c r="Q218" s="33">
        <f t="shared" si="176"/>
        <v>271147500</v>
      </c>
      <c r="R218" s="33">
        <f t="shared" si="177"/>
        <v>0</v>
      </c>
      <c r="S218" s="33">
        <f t="shared" si="178"/>
        <v>198110853.68027088</v>
      </c>
      <c r="T218" s="33">
        <f t="shared" si="179"/>
        <v>222319999.99999997</v>
      </c>
      <c r="U218" s="33">
        <f t="shared" si="180"/>
        <v>0</v>
      </c>
      <c r="V218" s="33">
        <f t="shared" si="181"/>
        <v>0</v>
      </c>
      <c r="X218" s="83"/>
      <c r="Y218" s="83"/>
      <c r="Z218" s="84"/>
      <c r="AA218" s="84"/>
    </row>
    <row r="219" spans="2:27" x14ac:dyDescent="0.25">
      <c r="B219" s="91" t="s">
        <v>220</v>
      </c>
      <c r="C219" s="150">
        <v>48</v>
      </c>
      <c r="D219" s="16">
        <v>13777000</v>
      </c>
      <c r="E219" s="23">
        <v>0.1222</v>
      </c>
      <c r="F219" s="16">
        <f t="shared" si="171"/>
        <v>15461000</v>
      </c>
      <c r="G219" s="23">
        <v>1.4999999999999999E-2</v>
      </c>
      <c r="H219" s="16">
        <f t="shared" si="172"/>
        <v>15692915</v>
      </c>
      <c r="I219" s="23">
        <v>0.02</v>
      </c>
      <c r="J219" s="16">
        <f t="shared" si="173"/>
        <v>15770220</v>
      </c>
      <c r="K219" s="35">
        <v>100</v>
      </c>
      <c r="L219" s="35">
        <v>1408075000</v>
      </c>
      <c r="M219" s="35">
        <v>100</v>
      </c>
      <c r="N219" s="35">
        <v>1345455000</v>
      </c>
      <c r="O219" s="16">
        <f t="shared" si="174"/>
        <v>2753530000</v>
      </c>
      <c r="P219" s="16">
        <f t="shared" si="175"/>
        <v>1254745143.4681873</v>
      </c>
      <c r="Q219" s="33">
        <f t="shared" si="176"/>
        <v>1408074999.9999998</v>
      </c>
      <c r="R219" s="33">
        <f t="shared" si="177"/>
        <v>0</v>
      </c>
      <c r="S219" s="33">
        <f t="shared" si="178"/>
        <v>1198944038.4958117</v>
      </c>
      <c r="T219" s="33">
        <f t="shared" si="179"/>
        <v>1345455000</v>
      </c>
      <c r="U219" s="33">
        <f t="shared" si="180"/>
        <v>0</v>
      </c>
      <c r="V219" s="33">
        <f t="shared" si="181"/>
        <v>0</v>
      </c>
      <c r="X219" s="83"/>
      <c r="Y219" s="83"/>
      <c r="Z219" s="84"/>
      <c r="AA219" s="84"/>
    </row>
    <row r="220" spans="2:27" x14ac:dyDescent="0.25">
      <c r="B220" s="91" t="s">
        <v>221</v>
      </c>
      <c r="C220" s="150">
        <v>40</v>
      </c>
      <c r="D220" s="16">
        <v>13777000</v>
      </c>
      <c r="E220" s="23">
        <v>0.1222</v>
      </c>
      <c r="F220" s="16">
        <f t="shared" si="171"/>
        <v>15461000</v>
      </c>
      <c r="G220" s="23">
        <v>1.4999999999999999E-2</v>
      </c>
      <c r="H220" s="16">
        <f t="shared" si="172"/>
        <v>15692915</v>
      </c>
      <c r="I220" s="23">
        <v>0.02</v>
      </c>
      <c r="J220" s="16">
        <f t="shared" si="173"/>
        <v>15770220</v>
      </c>
      <c r="K220" s="35">
        <v>30</v>
      </c>
      <c r="L220" s="35">
        <v>470106800</v>
      </c>
      <c r="M220" s="35">
        <v>31</v>
      </c>
      <c r="N220" s="35">
        <v>485567800</v>
      </c>
      <c r="O220" s="16">
        <f t="shared" si="174"/>
        <v>955674600</v>
      </c>
      <c r="P220" s="16">
        <f t="shared" si="175"/>
        <v>418915344.85831398</v>
      </c>
      <c r="Q220" s="33">
        <f t="shared" si="176"/>
        <v>470106799.99999994</v>
      </c>
      <c r="R220" s="33">
        <f t="shared" si="177"/>
        <v>0</v>
      </c>
      <c r="S220" s="33">
        <f t="shared" si="178"/>
        <v>432692746.39101762</v>
      </c>
      <c r="T220" s="33">
        <f t="shared" si="179"/>
        <v>485567800</v>
      </c>
      <c r="U220" s="33">
        <f t="shared" si="180"/>
        <v>0</v>
      </c>
      <c r="V220" s="33">
        <f t="shared" si="181"/>
        <v>0</v>
      </c>
      <c r="X220" s="83"/>
      <c r="Y220" s="83"/>
      <c r="Z220" s="84"/>
      <c r="AA220" s="84"/>
    </row>
    <row r="221" spans="2:27" x14ac:dyDescent="0.25">
      <c r="B221" s="91" t="s">
        <v>222</v>
      </c>
      <c r="C221" s="150">
        <v>42</v>
      </c>
      <c r="D221" s="16">
        <v>12406000</v>
      </c>
      <c r="E221" s="23">
        <v>0.1222</v>
      </c>
      <c r="F221" s="16">
        <f t="shared" si="171"/>
        <v>13922000</v>
      </c>
      <c r="G221" s="23">
        <v>1.4999999999999999E-2</v>
      </c>
      <c r="H221" s="16">
        <f t="shared" si="172"/>
        <v>14130830</v>
      </c>
      <c r="I221" s="23">
        <v>0.02</v>
      </c>
      <c r="J221" s="16">
        <f t="shared" si="173"/>
        <v>14200440</v>
      </c>
      <c r="K221" s="35">
        <v>72</v>
      </c>
      <c r="L221" s="35">
        <v>860011000</v>
      </c>
      <c r="M221" s="35">
        <v>72</v>
      </c>
      <c r="N221" s="35">
        <v>854748000</v>
      </c>
      <c r="O221" s="16">
        <f t="shared" si="174"/>
        <v>1714759000</v>
      </c>
      <c r="P221" s="16">
        <f t="shared" si="175"/>
        <v>766361611.12101221</v>
      </c>
      <c r="Q221" s="33">
        <f t="shared" si="176"/>
        <v>860010999.99999988</v>
      </c>
      <c r="R221" s="33">
        <f t="shared" si="177"/>
        <v>0</v>
      </c>
      <c r="S221" s="33">
        <f t="shared" si="178"/>
        <v>761671716.27160931</v>
      </c>
      <c r="T221" s="33">
        <f t="shared" si="179"/>
        <v>854748000</v>
      </c>
      <c r="U221" s="33">
        <f t="shared" si="180"/>
        <v>0</v>
      </c>
      <c r="V221" s="33">
        <f t="shared" si="181"/>
        <v>0</v>
      </c>
      <c r="X221" s="83"/>
      <c r="Y221" s="83"/>
      <c r="Z221" s="84"/>
      <c r="AA221" s="84"/>
    </row>
    <row r="222" spans="2:27" x14ac:dyDescent="0.25">
      <c r="B222" s="91" t="s">
        <v>223</v>
      </c>
      <c r="C222" s="150">
        <v>42</v>
      </c>
      <c r="D222" s="16">
        <v>12405000</v>
      </c>
      <c r="E222" s="23">
        <v>0.1222</v>
      </c>
      <c r="F222" s="16">
        <f t="shared" si="171"/>
        <v>13921000</v>
      </c>
      <c r="G222" s="23">
        <v>1.4999999999999999E-2</v>
      </c>
      <c r="H222" s="16">
        <f t="shared" si="172"/>
        <v>14129815</v>
      </c>
      <c r="I222" s="23">
        <v>0.02</v>
      </c>
      <c r="J222" s="16">
        <f t="shared" si="173"/>
        <v>14199420</v>
      </c>
      <c r="K222" s="35">
        <v>19</v>
      </c>
      <c r="L222" s="35">
        <v>237243000</v>
      </c>
      <c r="M222" s="35">
        <v>21</v>
      </c>
      <c r="N222" s="35">
        <v>268212000</v>
      </c>
      <c r="O222" s="16">
        <f t="shared" si="174"/>
        <v>505455000</v>
      </c>
      <c r="P222" s="16">
        <f t="shared" si="175"/>
        <v>211408839.7790055</v>
      </c>
      <c r="Q222" s="33">
        <f t="shared" si="176"/>
        <v>237242999.99999997</v>
      </c>
      <c r="R222" s="33">
        <f t="shared" si="177"/>
        <v>0</v>
      </c>
      <c r="S222" s="33">
        <f t="shared" si="178"/>
        <v>239005524.86187842</v>
      </c>
      <c r="T222" s="33">
        <f t="shared" si="179"/>
        <v>268211999.99999997</v>
      </c>
      <c r="U222" s="33">
        <f t="shared" si="180"/>
        <v>0</v>
      </c>
      <c r="V222" s="33">
        <f t="shared" si="181"/>
        <v>0</v>
      </c>
      <c r="X222" s="83"/>
      <c r="Y222" s="83"/>
      <c r="Z222" s="84"/>
      <c r="AA222" s="84"/>
    </row>
    <row r="223" spans="2:27" x14ac:dyDescent="0.25">
      <c r="B223" s="92" t="s">
        <v>74</v>
      </c>
      <c r="C223" s="150"/>
      <c r="D223" s="22"/>
      <c r="E223" s="23"/>
      <c r="F223" s="22"/>
      <c r="G223" s="5"/>
      <c r="H223" s="33"/>
      <c r="I223" s="5"/>
      <c r="J223" s="33"/>
      <c r="K223" s="35"/>
      <c r="L223" s="35"/>
      <c r="M223" s="35"/>
      <c r="N223" s="35"/>
      <c r="O223" s="16"/>
      <c r="P223" s="33"/>
      <c r="Q223" s="33"/>
      <c r="R223" s="33"/>
      <c r="S223" s="33"/>
      <c r="T223" s="33"/>
      <c r="U223" s="33"/>
      <c r="V223" s="34"/>
      <c r="X223" s="83"/>
      <c r="Y223" s="83"/>
      <c r="Z223" s="84"/>
      <c r="AA223" s="84"/>
    </row>
    <row r="224" spans="2:27" x14ac:dyDescent="0.25">
      <c r="B224" s="91" t="s">
        <v>224</v>
      </c>
      <c r="C224" s="150">
        <v>108</v>
      </c>
      <c r="D224" s="22">
        <v>18984000</v>
      </c>
      <c r="E224" s="23">
        <v>0</v>
      </c>
      <c r="F224" s="16">
        <f t="shared" ref="F224:F281" si="182">+ROUND((D224*E224)+D224,-3)</f>
        <v>18984000</v>
      </c>
      <c r="G224" s="23">
        <v>1.4999999999999999E-2</v>
      </c>
      <c r="H224" s="16">
        <f t="shared" ref="H224:H256" si="183">+(F224*G224)+F224</f>
        <v>19268760</v>
      </c>
      <c r="I224" s="5"/>
      <c r="J224" s="33"/>
      <c r="K224" s="35">
        <v>10</v>
      </c>
      <c r="L224" s="35">
        <v>88645788</v>
      </c>
      <c r="M224" s="35">
        <v>10</v>
      </c>
      <c r="N224" s="35">
        <v>74037600</v>
      </c>
      <c r="O224" s="16">
        <f t="shared" ref="O224:O256" si="184">L224+N224</f>
        <v>162683388</v>
      </c>
      <c r="P224" s="16">
        <f t="shared" ref="P224:P256" si="185">L224/(1+E224)</f>
        <v>88645788</v>
      </c>
      <c r="Q224" s="33">
        <f t="shared" ref="Q224:Q281" si="186">(P224*$Q$9)+P224</f>
        <v>99478303.293599993</v>
      </c>
      <c r="R224" s="33">
        <f t="shared" ref="R224:R256" si="187">L224-Q224</f>
        <v>-10832515.293599993</v>
      </c>
      <c r="S224" s="33">
        <f t="shared" ref="S224:S256" si="188">N224/(1+E224)</f>
        <v>74037600</v>
      </c>
      <c r="T224" s="33">
        <f t="shared" ref="T224:T281" si="189">(S224*$T$9)+S224</f>
        <v>83084994.719999999</v>
      </c>
      <c r="U224" s="33">
        <f t="shared" ref="U224:U256" si="190">N224-T224</f>
        <v>-9047394.7199999988</v>
      </c>
      <c r="V224" s="33">
        <f t="shared" ref="V224:V281" si="191">R224+U224</f>
        <v>-19879910.013599992</v>
      </c>
      <c r="X224" s="83"/>
      <c r="Y224" s="83"/>
      <c r="Z224" s="84"/>
      <c r="AA224" s="84"/>
    </row>
    <row r="225" spans="2:27" x14ac:dyDescent="0.25">
      <c r="B225" s="91" t="s">
        <v>225</v>
      </c>
      <c r="C225" s="150">
        <v>110</v>
      </c>
      <c r="D225" s="16">
        <v>17742000</v>
      </c>
      <c r="E225" s="23">
        <v>0</v>
      </c>
      <c r="F225" s="16">
        <f t="shared" si="182"/>
        <v>17742000</v>
      </c>
      <c r="G225" s="23">
        <v>1.4999999999999999E-2</v>
      </c>
      <c r="H225" s="16">
        <f t="shared" si="183"/>
        <v>18008130</v>
      </c>
      <c r="I225" s="23"/>
      <c r="J225" s="16"/>
      <c r="K225" s="35">
        <v>14</v>
      </c>
      <c r="L225" s="35">
        <v>181855500</v>
      </c>
      <c r="M225" s="35">
        <v>10</v>
      </c>
      <c r="N225" s="35">
        <v>141048900</v>
      </c>
      <c r="O225" s="16">
        <f t="shared" si="184"/>
        <v>322904400</v>
      </c>
      <c r="P225" s="16">
        <f t="shared" si="185"/>
        <v>181855500</v>
      </c>
      <c r="Q225" s="33">
        <f t="shared" si="186"/>
        <v>204078242.09999999</v>
      </c>
      <c r="R225" s="33">
        <f t="shared" si="187"/>
        <v>-22222742.099999994</v>
      </c>
      <c r="S225" s="33">
        <f t="shared" si="188"/>
        <v>141048900</v>
      </c>
      <c r="T225" s="33">
        <f t="shared" si="189"/>
        <v>158285075.58000001</v>
      </c>
      <c r="U225" s="33">
        <f t="shared" si="190"/>
        <v>-17236175.580000013</v>
      </c>
      <c r="V225" s="33">
        <f t="shared" si="191"/>
        <v>-39458917.680000007</v>
      </c>
      <c r="X225" s="83"/>
      <c r="Y225" s="83"/>
      <c r="Z225" s="84"/>
      <c r="AA225" s="84"/>
    </row>
    <row r="226" spans="2:27" x14ac:dyDescent="0.25">
      <c r="B226" s="91" t="s">
        <v>226</v>
      </c>
      <c r="C226" s="150">
        <v>133</v>
      </c>
      <c r="D226" s="16">
        <v>16227000</v>
      </c>
      <c r="E226" s="23">
        <v>0.1222</v>
      </c>
      <c r="F226" s="16">
        <f t="shared" si="182"/>
        <v>18210000</v>
      </c>
      <c r="G226" s="23">
        <v>0.01</v>
      </c>
      <c r="H226" s="16">
        <f t="shared" si="183"/>
        <v>18392100</v>
      </c>
      <c r="I226" s="23"/>
      <c r="J226" s="16"/>
      <c r="K226" s="35">
        <v>8</v>
      </c>
      <c r="L226" s="35">
        <v>142198916</v>
      </c>
      <c r="M226" s="35">
        <v>8</v>
      </c>
      <c r="N226" s="35">
        <v>143858521</v>
      </c>
      <c r="O226" s="16">
        <f t="shared" si="184"/>
        <v>286057437</v>
      </c>
      <c r="P226" s="16">
        <f t="shared" si="185"/>
        <v>126714414.54286222</v>
      </c>
      <c r="Q226" s="33">
        <f t="shared" si="186"/>
        <v>142198916</v>
      </c>
      <c r="R226" s="33">
        <f t="shared" si="187"/>
        <v>0</v>
      </c>
      <c r="S226" s="33">
        <f t="shared" si="188"/>
        <v>128193299.76831223</v>
      </c>
      <c r="T226" s="33">
        <f t="shared" si="189"/>
        <v>143858521</v>
      </c>
      <c r="U226" s="33">
        <f t="shared" si="190"/>
        <v>0</v>
      </c>
      <c r="V226" s="33">
        <f t="shared" si="191"/>
        <v>0</v>
      </c>
      <c r="X226" s="83"/>
      <c r="Y226" s="83"/>
      <c r="Z226" s="84"/>
      <c r="AA226" s="84"/>
    </row>
    <row r="227" spans="2:27" x14ac:dyDescent="0.25">
      <c r="B227" s="91" t="s">
        <v>227</v>
      </c>
      <c r="C227" s="150">
        <v>195</v>
      </c>
      <c r="D227" s="16">
        <v>20700000</v>
      </c>
      <c r="E227" s="23">
        <v>0.1222</v>
      </c>
      <c r="F227" s="16">
        <f t="shared" si="182"/>
        <v>23230000</v>
      </c>
      <c r="G227" s="23">
        <v>0.01</v>
      </c>
      <c r="H227" s="16">
        <f t="shared" si="183"/>
        <v>23462300</v>
      </c>
      <c r="I227" s="23"/>
      <c r="J227" s="16"/>
      <c r="K227" s="35">
        <v>18</v>
      </c>
      <c r="L227" s="35">
        <v>380078082</v>
      </c>
      <c r="M227" s="35">
        <v>18</v>
      </c>
      <c r="N227" s="35">
        <v>383287410</v>
      </c>
      <c r="O227" s="16">
        <f t="shared" si="184"/>
        <v>763365492</v>
      </c>
      <c r="P227" s="16">
        <f t="shared" si="185"/>
        <v>338690146.14150774</v>
      </c>
      <c r="Q227" s="33">
        <f t="shared" si="186"/>
        <v>380078082</v>
      </c>
      <c r="R227" s="33">
        <f t="shared" si="187"/>
        <v>0</v>
      </c>
      <c r="S227" s="33">
        <f t="shared" si="188"/>
        <v>341550000</v>
      </c>
      <c r="T227" s="33">
        <f t="shared" si="189"/>
        <v>383287410</v>
      </c>
      <c r="U227" s="33">
        <f t="shared" si="190"/>
        <v>0</v>
      </c>
      <c r="V227" s="33">
        <f t="shared" si="191"/>
        <v>0</v>
      </c>
      <c r="X227" s="83"/>
      <c r="Y227" s="83"/>
      <c r="Z227" s="84"/>
      <c r="AA227" s="84"/>
    </row>
    <row r="228" spans="2:27" x14ac:dyDescent="0.25">
      <c r="B228" s="91" t="s">
        <v>228</v>
      </c>
      <c r="C228" s="150">
        <v>132</v>
      </c>
      <c r="D228" s="16">
        <v>12899000</v>
      </c>
      <c r="E228" s="23">
        <v>0.1222</v>
      </c>
      <c r="F228" s="16">
        <f t="shared" si="182"/>
        <v>14475000</v>
      </c>
      <c r="G228" s="23">
        <v>0.01</v>
      </c>
      <c r="H228" s="16">
        <f t="shared" si="183"/>
        <v>14619750</v>
      </c>
      <c r="I228" s="23"/>
      <c r="J228" s="16"/>
      <c r="K228" s="35">
        <v>8</v>
      </c>
      <c r="L228" s="35">
        <v>105002762</v>
      </c>
      <c r="M228" s="35">
        <v>8</v>
      </c>
      <c r="N228" s="35">
        <v>105669383</v>
      </c>
      <c r="O228" s="16">
        <f t="shared" si="184"/>
        <v>210672145</v>
      </c>
      <c r="P228" s="16">
        <f t="shared" si="185"/>
        <v>93568670.46872215</v>
      </c>
      <c r="Q228" s="33">
        <f t="shared" si="186"/>
        <v>105002762</v>
      </c>
      <c r="R228" s="33">
        <f t="shared" si="187"/>
        <v>0</v>
      </c>
      <c r="S228" s="33">
        <f t="shared" si="188"/>
        <v>94162700.944573149</v>
      </c>
      <c r="T228" s="33">
        <f t="shared" si="189"/>
        <v>105669382.99999999</v>
      </c>
      <c r="U228" s="33">
        <f t="shared" si="190"/>
        <v>0</v>
      </c>
      <c r="V228" s="33">
        <f t="shared" si="191"/>
        <v>0</v>
      </c>
      <c r="X228" s="83"/>
      <c r="Y228" s="83"/>
      <c r="Z228" s="84"/>
      <c r="AA228" s="84"/>
    </row>
    <row r="229" spans="2:27" x14ac:dyDescent="0.25">
      <c r="B229" s="91" t="s">
        <v>229</v>
      </c>
      <c r="C229" s="150">
        <v>120</v>
      </c>
      <c r="D229" s="16">
        <v>20701000</v>
      </c>
      <c r="E229" s="23">
        <v>0.1222</v>
      </c>
      <c r="F229" s="16">
        <f t="shared" si="182"/>
        <v>23231000</v>
      </c>
      <c r="G229" s="23">
        <v>0.01</v>
      </c>
      <c r="H229" s="16">
        <f t="shared" si="183"/>
        <v>23463310</v>
      </c>
      <c r="I229" s="23"/>
      <c r="J229" s="16"/>
      <c r="K229" s="35">
        <v>2</v>
      </c>
      <c r="L229" s="35">
        <v>46459080</v>
      </c>
      <c r="M229" s="35">
        <v>3</v>
      </c>
      <c r="N229" s="35">
        <v>69688620</v>
      </c>
      <c r="O229" s="16">
        <f t="shared" si="184"/>
        <v>116147700</v>
      </c>
      <c r="P229" s="16">
        <f t="shared" si="185"/>
        <v>41400000</v>
      </c>
      <c r="Q229" s="33">
        <f t="shared" si="186"/>
        <v>46459080</v>
      </c>
      <c r="R229" s="33">
        <f t="shared" si="187"/>
        <v>0</v>
      </c>
      <c r="S229" s="33">
        <f t="shared" si="188"/>
        <v>62099999.999999993</v>
      </c>
      <c r="T229" s="33">
        <f t="shared" si="189"/>
        <v>69688619.999999985</v>
      </c>
      <c r="U229" s="33">
        <f t="shared" si="190"/>
        <v>0</v>
      </c>
      <c r="V229" s="33">
        <f t="shared" si="191"/>
        <v>0</v>
      </c>
      <c r="X229" s="83"/>
      <c r="Y229" s="83"/>
      <c r="Z229" s="84"/>
      <c r="AA229" s="84"/>
    </row>
    <row r="230" spans="2:27" x14ac:dyDescent="0.25">
      <c r="B230" s="91" t="s">
        <v>230</v>
      </c>
      <c r="C230" s="150">
        <v>262</v>
      </c>
      <c r="D230" s="16">
        <v>41402000</v>
      </c>
      <c r="E230" s="23">
        <v>0.1222</v>
      </c>
      <c r="F230" s="16">
        <f t="shared" si="182"/>
        <v>46461000</v>
      </c>
      <c r="G230" s="23">
        <v>0.01</v>
      </c>
      <c r="H230" s="16">
        <f t="shared" si="183"/>
        <v>46925610</v>
      </c>
      <c r="I230" s="23"/>
      <c r="J230" s="16"/>
      <c r="K230" s="35">
        <v>0</v>
      </c>
      <c r="L230" s="35">
        <v>0</v>
      </c>
      <c r="M230" s="35">
        <v>0</v>
      </c>
      <c r="N230" s="35">
        <v>0</v>
      </c>
      <c r="O230" s="16">
        <f t="shared" si="184"/>
        <v>0</v>
      </c>
      <c r="P230" s="16">
        <f t="shared" si="185"/>
        <v>0</v>
      </c>
      <c r="Q230" s="33">
        <f t="shared" si="186"/>
        <v>0</v>
      </c>
      <c r="R230" s="33">
        <f t="shared" si="187"/>
        <v>0</v>
      </c>
      <c r="S230" s="33">
        <f t="shared" si="188"/>
        <v>0</v>
      </c>
      <c r="T230" s="33">
        <f t="shared" si="189"/>
        <v>0</v>
      </c>
      <c r="U230" s="33">
        <f t="shared" si="190"/>
        <v>0</v>
      </c>
      <c r="V230" s="33">
        <f t="shared" si="191"/>
        <v>0</v>
      </c>
      <c r="X230" s="83"/>
      <c r="Y230" s="83"/>
      <c r="Z230" s="84"/>
      <c r="AA230" s="84"/>
    </row>
    <row r="231" spans="2:27" x14ac:dyDescent="0.25">
      <c r="B231" s="91" t="s">
        <v>231</v>
      </c>
      <c r="C231" s="150">
        <v>266</v>
      </c>
      <c r="D231" s="16">
        <v>20701000</v>
      </c>
      <c r="E231" s="23">
        <v>0.1222</v>
      </c>
      <c r="F231" s="16">
        <f t="shared" si="182"/>
        <v>23231000</v>
      </c>
      <c r="G231" s="23">
        <v>0.01</v>
      </c>
      <c r="H231" s="16">
        <f t="shared" si="183"/>
        <v>23463310</v>
      </c>
      <c r="I231" s="23"/>
      <c r="J231" s="16"/>
      <c r="K231" s="35">
        <v>15</v>
      </c>
      <c r="L231" s="35">
        <v>323596376</v>
      </c>
      <c r="M231" s="35">
        <v>18</v>
      </c>
      <c r="N231" s="35">
        <v>392598192</v>
      </c>
      <c r="O231" s="16">
        <f t="shared" si="184"/>
        <v>716194568</v>
      </c>
      <c r="P231" s="16">
        <f t="shared" si="185"/>
        <v>288358916.41418642</v>
      </c>
      <c r="Q231" s="33">
        <f t="shared" si="186"/>
        <v>323596376</v>
      </c>
      <c r="R231" s="33">
        <f t="shared" si="187"/>
        <v>0</v>
      </c>
      <c r="S231" s="33">
        <f t="shared" si="188"/>
        <v>349846900.73070753</v>
      </c>
      <c r="T231" s="33">
        <f t="shared" si="189"/>
        <v>392598192</v>
      </c>
      <c r="U231" s="33">
        <f t="shared" si="190"/>
        <v>0</v>
      </c>
      <c r="V231" s="33">
        <f t="shared" si="191"/>
        <v>0</v>
      </c>
      <c r="X231" s="83"/>
      <c r="Y231" s="83"/>
      <c r="Z231" s="84"/>
      <c r="AA231" s="84"/>
    </row>
    <row r="232" spans="2:27" x14ac:dyDescent="0.25">
      <c r="B232" s="91" t="s">
        <v>232</v>
      </c>
      <c r="C232" s="150">
        <v>249</v>
      </c>
      <c r="D232" s="16">
        <v>41402000</v>
      </c>
      <c r="E232" s="23">
        <v>0.1222</v>
      </c>
      <c r="F232" s="16">
        <f t="shared" si="182"/>
        <v>46461000</v>
      </c>
      <c r="G232" s="23">
        <v>0.01</v>
      </c>
      <c r="H232" s="16">
        <f t="shared" si="183"/>
        <v>46925610</v>
      </c>
      <c r="I232" s="23"/>
      <c r="J232" s="16"/>
      <c r="K232" s="35">
        <v>2</v>
      </c>
      <c r="L232" s="35">
        <v>80389357</v>
      </c>
      <c r="M232" s="35">
        <v>0</v>
      </c>
      <c r="N232" s="35">
        <v>0</v>
      </c>
      <c r="O232" s="16">
        <f t="shared" si="184"/>
        <v>80389357</v>
      </c>
      <c r="P232" s="16">
        <f t="shared" si="185"/>
        <v>71635499.019782558</v>
      </c>
      <c r="Q232" s="33">
        <f t="shared" si="186"/>
        <v>80389356.999999985</v>
      </c>
      <c r="R232" s="33">
        <f t="shared" si="187"/>
        <v>0</v>
      </c>
      <c r="S232" s="33">
        <f t="shared" si="188"/>
        <v>0</v>
      </c>
      <c r="T232" s="33">
        <f t="shared" si="189"/>
        <v>0</v>
      </c>
      <c r="U232" s="33">
        <f t="shared" si="190"/>
        <v>0</v>
      </c>
      <c r="V232" s="33">
        <f t="shared" si="191"/>
        <v>0</v>
      </c>
      <c r="X232" s="83"/>
      <c r="Y232" s="83"/>
      <c r="Z232" s="84"/>
      <c r="AA232" s="84"/>
    </row>
    <row r="233" spans="2:27" x14ac:dyDescent="0.25">
      <c r="B233" s="91" t="s">
        <v>233</v>
      </c>
      <c r="C233" s="150">
        <v>269</v>
      </c>
      <c r="D233" s="16">
        <v>20701000</v>
      </c>
      <c r="E233" s="23">
        <v>0.1222</v>
      </c>
      <c r="F233" s="16">
        <f t="shared" si="182"/>
        <v>23231000</v>
      </c>
      <c r="G233" s="23">
        <v>0.01</v>
      </c>
      <c r="H233" s="16">
        <f t="shared" si="183"/>
        <v>23463310</v>
      </c>
      <c r="I233" s="23"/>
      <c r="J233" s="16"/>
      <c r="K233" s="35">
        <v>6</v>
      </c>
      <c r="L233" s="35">
        <v>108032245</v>
      </c>
      <c r="M233" s="35">
        <v>6</v>
      </c>
      <c r="N233" s="35">
        <v>102214913</v>
      </c>
      <c r="O233" s="16">
        <f t="shared" si="184"/>
        <v>210247158</v>
      </c>
      <c r="P233" s="16">
        <f t="shared" si="185"/>
        <v>96268263.232935295</v>
      </c>
      <c r="Q233" s="33">
        <f t="shared" si="186"/>
        <v>108032244.99999999</v>
      </c>
      <c r="R233" s="33">
        <f t="shared" si="187"/>
        <v>0</v>
      </c>
      <c r="S233" s="33">
        <f t="shared" si="188"/>
        <v>91084399.394047394</v>
      </c>
      <c r="T233" s="33">
        <f t="shared" si="189"/>
        <v>102214912.99999999</v>
      </c>
      <c r="U233" s="33">
        <f t="shared" si="190"/>
        <v>0</v>
      </c>
      <c r="V233" s="33">
        <f t="shared" si="191"/>
        <v>0</v>
      </c>
      <c r="X233" s="83"/>
      <c r="Y233" s="83"/>
      <c r="Z233" s="84"/>
      <c r="AA233" s="84"/>
    </row>
    <row r="234" spans="2:27" x14ac:dyDescent="0.25">
      <c r="B234" s="91" t="s">
        <v>234</v>
      </c>
      <c r="C234" s="150">
        <v>114</v>
      </c>
      <c r="D234" s="16">
        <v>20701000</v>
      </c>
      <c r="E234" s="23">
        <v>0.1222</v>
      </c>
      <c r="F234" s="16">
        <f t="shared" si="182"/>
        <v>23231000</v>
      </c>
      <c r="G234" s="23">
        <v>0.01</v>
      </c>
      <c r="H234" s="16">
        <f t="shared" si="183"/>
        <v>23463310</v>
      </c>
      <c r="I234" s="23"/>
      <c r="J234" s="16"/>
      <c r="K234" s="35">
        <v>4</v>
      </c>
      <c r="L234" s="35">
        <v>85390383</v>
      </c>
      <c r="M234" s="35">
        <v>4</v>
      </c>
      <c r="N234" s="35">
        <v>88276517</v>
      </c>
      <c r="O234" s="16">
        <f t="shared" si="184"/>
        <v>173666900</v>
      </c>
      <c r="P234" s="16">
        <f t="shared" si="185"/>
        <v>76091947.068258777</v>
      </c>
      <c r="Q234" s="33">
        <f t="shared" si="186"/>
        <v>85390383</v>
      </c>
      <c r="R234" s="33">
        <f t="shared" si="187"/>
        <v>0</v>
      </c>
      <c r="S234" s="33">
        <f t="shared" si="188"/>
        <v>78663800.570308313</v>
      </c>
      <c r="T234" s="33">
        <f t="shared" si="189"/>
        <v>88276516.999999985</v>
      </c>
      <c r="U234" s="33">
        <f t="shared" si="190"/>
        <v>0</v>
      </c>
      <c r="V234" s="33">
        <f t="shared" si="191"/>
        <v>0</v>
      </c>
      <c r="X234" s="83"/>
      <c r="Y234" s="83"/>
      <c r="Z234" s="84"/>
      <c r="AA234" s="84"/>
    </row>
    <row r="235" spans="2:27" x14ac:dyDescent="0.25">
      <c r="B235" s="91" t="s">
        <v>235</v>
      </c>
      <c r="C235" s="150">
        <v>132</v>
      </c>
      <c r="D235" s="16">
        <v>48012000</v>
      </c>
      <c r="E235" s="23">
        <v>0.1222</v>
      </c>
      <c r="F235" s="16">
        <f t="shared" si="182"/>
        <v>53879000</v>
      </c>
      <c r="G235" s="23">
        <v>0.01</v>
      </c>
      <c r="H235" s="16">
        <f t="shared" si="183"/>
        <v>54417790</v>
      </c>
      <c r="I235" s="23"/>
      <c r="J235" s="16"/>
      <c r="K235" s="35">
        <v>1</v>
      </c>
      <c r="L235" s="35">
        <v>51853000</v>
      </c>
      <c r="M235" s="35">
        <v>2</v>
      </c>
      <c r="N235" s="35">
        <v>107758132</v>
      </c>
      <c r="O235" s="16">
        <f t="shared" si="184"/>
        <v>159611132</v>
      </c>
      <c r="P235" s="16">
        <f t="shared" si="185"/>
        <v>46206558.545713775</v>
      </c>
      <c r="Q235" s="33">
        <f t="shared" si="186"/>
        <v>51853000</v>
      </c>
      <c r="R235" s="33">
        <f t="shared" si="187"/>
        <v>0</v>
      </c>
      <c r="S235" s="33">
        <f t="shared" si="188"/>
        <v>96023999.28711459</v>
      </c>
      <c r="T235" s="33">
        <f t="shared" si="189"/>
        <v>107758132</v>
      </c>
      <c r="U235" s="33">
        <f t="shared" si="190"/>
        <v>0</v>
      </c>
      <c r="V235" s="33">
        <f t="shared" si="191"/>
        <v>0</v>
      </c>
      <c r="X235" s="83"/>
      <c r="Y235" s="83"/>
      <c r="Z235" s="84"/>
      <c r="AA235" s="84"/>
    </row>
    <row r="236" spans="2:27" x14ac:dyDescent="0.25">
      <c r="B236" s="91" t="s">
        <v>236</v>
      </c>
      <c r="C236" s="150">
        <v>111</v>
      </c>
      <c r="D236" s="16">
        <v>12899000</v>
      </c>
      <c r="E236" s="23">
        <v>0.1222</v>
      </c>
      <c r="F236" s="16">
        <f t="shared" si="182"/>
        <v>14475000</v>
      </c>
      <c r="G236" s="23">
        <v>0.01</v>
      </c>
      <c r="H236" s="16">
        <f t="shared" si="183"/>
        <v>14619750</v>
      </c>
      <c r="I236" s="23"/>
      <c r="J236" s="16"/>
      <c r="K236" s="35">
        <v>8</v>
      </c>
      <c r="L236" s="35">
        <v>106450288</v>
      </c>
      <c r="M236" s="35">
        <v>8</v>
      </c>
      <c r="N236" s="35">
        <v>107116908</v>
      </c>
      <c r="O236" s="16">
        <f t="shared" si="184"/>
        <v>213567196</v>
      </c>
      <c r="P236" s="16">
        <f t="shared" si="185"/>
        <v>94858570.664765626</v>
      </c>
      <c r="Q236" s="33">
        <f t="shared" si="186"/>
        <v>106450287.99999999</v>
      </c>
      <c r="R236" s="33">
        <f t="shared" si="187"/>
        <v>0</v>
      </c>
      <c r="S236" s="33">
        <f t="shared" si="188"/>
        <v>95452600.249509886</v>
      </c>
      <c r="T236" s="33">
        <f t="shared" si="189"/>
        <v>107116908</v>
      </c>
      <c r="U236" s="33">
        <f t="shared" si="190"/>
        <v>0</v>
      </c>
      <c r="V236" s="33">
        <f t="shared" si="191"/>
        <v>0</v>
      </c>
      <c r="X236" s="83"/>
      <c r="Y236" s="83"/>
      <c r="Z236" s="84"/>
      <c r="AA236" s="84"/>
    </row>
    <row r="237" spans="2:27" x14ac:dyDescent="0.25">
      <c r="B237" s="91" t="s">
        <v>237</v>
      </c>
      <c r="C237" s="150">
        <v>129</v>
      </c>
      <c r="D237" s="16">
        <v>12899000</v>
      </c>
      <c r="E237" s="23">
        <v>0.1222</v>
      </c>
      <c r="F237" s="16">
        <f t="shared" si="182"/>
        <v>14475000</v>
      </c>
      <c r="G237" s="23">
        <v>0.01</v>
      </c>
      <c r="H237" s="16">
        <f t="shared" si="183"/>
        <v>14619750</v>
      </c>
      <c r="I237" s="23"/>
      <c r="J237" s="16"/>
      <c r="K237" s="35">
        <v>8</v>
      </c>
      <c r="L237" s="35">
        <v>106450288</v>
      </c>
      <c r="M237" s="35">
        <v>8</v>
      </c>
      <c r="N237" s="35">
        <v>107116908</v>
      </c>
      <c r="O237" s="16">
        <f t="shared" si="184"/>
        <v>213567196</v>
      </c>
      <c r="P237" s="16">
        <f t="shared" si="185"/>
        <v>94858570.664765626</v>
      </c>
      <c r="Q237" s="33">
        <f t="shared" si="186"/>
        <v>106450287.99999999</v>
      </c>
      <c r="R237" s="33">
        <f t="shared" si="187"/>
        <v>0</v>
      </c>
      <c r="S237" s="33">
        <f t="shared" si="188"/>
        <v>95452600.249509886</v>
      </c>
      <c r="T237" s="33">
        <f t="shared" si="189"/>
        <v>107116908</v>
      </c>
      <c r="U237" s="33">
        <f t="shared" si="190"/>
        <v>0</v>
      </c>
      <c r="V237" s="33">
        <f t="shared" si="191"/>
        <v>0</v>
      </c>
      <c r="X237" s="83"/>
      <c r="Y237" s="83"/>
      <c r="Z237" s="84"/>
      <c r="AA237" s="84"/>
    </row>
    <row r="238" spans="2:27" x14ac:dyDescent="0.25">
      <c r="B238" s="91" t="s">
        <v>238</v>
      </c>
      <c r="C238" s="150">
        <v>187</v>
      </c>
      <c r="D238" s="16">
        <v>41402000</v>
      </c>
      <c r="E238" s="23">
        <v>0.1222</v>
      </c>
      <c r="F238" s="16">
        <f t="shared" si="182"/>
        <v>46461000</v>
      </c>
      <c r="G238" s="23">
        <v>0.01</v>
      </c>
      <c r="H238" s="16">
        <f t="shared" si="183"/>
        <v>46925610</v>
      </c>
      <c r="I238" s="23"/>
      <c r="J238" s="16"/>
      <c r="K238" s="35">
        <v>0</v>
      </c>
      <c r="L238" s="35">
        <v>0</v>
      </c>
      <c r="M238" s="35">
        <v>6</v>
      </c>
      <c r="N238" s="35">
        <v>274121815</v>
      </c>
      <c r="O238" s="16">
        <f t="shared" si="184"/>
        <v>274121815</v>
      </c>
      <c r="P238" s="16">
        <f t="shared" si="185"/>
        <v>0</v>
      </c>
      <c r="Q238" s="33">
        <f t="shared" si="186"/>
        <v>0</v>
      </c>
      <c r="R238" s="33">
        <f t="shared" si="187"/>
        <v>0</v>
      </c>
      <c r="S238" s="33">
        <f t="shared" si="188"/>
        <v>244271800.92675102</v>
      </c>
      <c r="T238" s="33">
        <f t="shared" si="189"/>
        <v>274121815</v>
      </c>
      <c r="U238" s="33">
        <f t="shared" si="190"/>
        <v>0</v>
      </c>
      <c r="V238" s="33">
        <f t="shared" si="191"/>
        <v>0</v>
      </c>
      <c r="X238" s="83"/>
      <c r="Y238" s="83"/>
      <c r="Z238" s="84"/>
      <c r="AA238" s="84"/>
    </row>
    <row r="239" spans="2:27" x14ac:dyDescent="0.25">
      <c r="B239" s="91" t="s">
        <v>239</v>
      </c>
      <c r="C239" s="150">
        <v>257</v>
      </c>
      <c r="D239" s="16">
        <v>41402000</v>
      </c>
      <c r="E239" s="23">
        <v>0.1222</v>
      </c>
      <c r="F239" s="16">
        <f t="shared" si="182"/>
        <v>46461000</v>
      </c>
      <c r="G239" s="23">
        <v>0.01</v>
      </c>
      <c r="H239" s="16">
        <f t="shared" si="183"/>
        <v>46925610</v>
      </c>
      <c r="I239" s="23"/>
      <c r="J239" s="16"/>
      <c r="K239" s="35">
        <v>3</v>
      </c>
      <c r="L239" s="35">
        <v>133815228</v>
      </c>
      <c r="M239" s="35">
        <v>0</v>
      </c>
      <c r="N239" s="35">
        <v>0</v>
      </c>
      <c r="O239" s="16">
        <f t="shared" si="184"/>
        <v>133815228</v>
      </c>
      <c r="P239" s="16">
        <f t="shared" si="185"/>
        <v>119243653.53769381</v>
      </c>
      <c r="Q239" s="33">
        <f t="shared" si="186"/>
        <v>133815228</v>
      </c>
      <c r="R239" s="33">
        <f t="shared" si="187"/>
        <v>0</v>
      </c>
      <c r="S239" s="33">
        <f t="shared" si="188"/>
        <v>0</v>
      </c>
      <c r="T239" s="33">
        <f t="shared" si="189"/>
        <v>0</v>
      </c>
      <c r="U239" s="33">
        <f t="shared" si="190"/>
        <v>0</v>
      </c>
      <c r="V239" s="33">
        <f t="shared" si="191"/>
        <v>0</v>
      </c>
      <c r="X239" s="83"/>
      <c r="Y239" s="83"/>
      <c r="Z239" s="84"/>
      <c r="AA239" s="84"/>
    </row>
    <row r="240" spans="2:27" x14ac:dyDescent="0.25">
      <c r="B240" s="91" t="s">
        <v>240</v>
      </c>
      <c r="C240" s="150">
        <v>257</v>
      </c>
      <c r="D240" s="16">
        <v>20701000</v>
      </c>
      <c r="E240" s="23">
        <v>0.1222</v>
      </c>
      <c r="F240" s="16">
        <f t="shared" si="182"/>
        <v>23231000</v>
      </c>
      <c r="G240" s="23">
        <v>0.01</v>
      </c>
      <c r="H240" s="16">
        <f t="shared" si="183"/>
        <v>23463310</v>
      </c>
      <c r="I240" s="23"/>
      <c r="J240" s="16"/>
      <c r="K240" s="35">
        <v>24</v>
      </c>
      <c r="L240" s="35">
        <v>540057386</v>
      </c>
      <c r="M240" s="35">
        <v>28</v>
      </c>
      <c r="N240" s="35">
        <v>634197078</v>
      </c>
      <c r="O240" s="16">
        <f t="shared" si="184"/>
        <v>1174254464</v>
      </c>
      <c r="P240" s="16">
        <f t="shared" si="185"/>
        <v>481248784.53038669</v>
      </c>
      <c r="Q240" s="33">
        <f t="shared" si="186"/>
        <v>540057386</v>
      </c>
      <c r="R240" s="33">
        <f t="shared" si="187"/>
        <v>0</v>
      </c>
      <c r="S240" s="33">
        <f t="shared" si="188"/>
        <v>565137299.94653356</v>
      </c>
      <c r="T240" s="33">
        <f t="shared" si="189"/>
        <v>634197078</v>
      </c>
      <c r="U240" s="33">
        <f t="shared" si="190"/>
        <v>0</v>
      </c>
      <c r="V240" s="33">
        <f t="shared" si="191"/>
        <v>0</v>
      </c>
      <c r="X240" s="83"/>
      <c r="Y240" s="83"/>
      <c r="Z240" s="84"/>
      <c r="AA240" s="84"/>
    </row>
    <row r="241" spans="2:27" x14ac:dyDescent="0.25">
      <c r="B241" s="91" t="s">
        <v>241</v>
      </c>
      <c r="C241" s="150">
        <v>261</v>
      </c>
      <c r="D241" s="16">
        <v>41402000</v>
      </c>
      <c r="E241" s="23">
        <v>0.1222</v>
      </c>
      <c r="F241" s="16">
        <f t="shared" si="182"/>
        <v>46461000</v>
      </c>
      <c r="G241" s="23">
        <v>0.01</v>
      </c>
      <c r="H241" s="16">
        <f t="shared" si="183"/>
        <v>46925610</v>
      </c>
      <c r="I241" s="23"/>
      <c r="J241" s="16"/>
      <c r="K241" s="35">
        <v>0</v>
      </c>
      <c r="L241" s="35">
        <v>0</v>
      </c>
      <c r="M241" s="35">
        <v>15</v>
      </c>
      <c r="N241" s="35">
        <v>659750806</v>
      </c>
      <c r="O241" s="16">
        <f t="shared" si="184"/>
        <v>659750806</v>
      </c>
      <c r="P241" s="16">
        <f t="shared" si="185"/>
        <v>0</v>
      </c>
      <c r="Q241" s="33">
        <f t="shared" si="186"/>
        <v>0</v>
      </c>
      <c r="R241" s="33">
        <f t="shared" si="187"/>
        <v>0</v>
      </c>
      <c r="S241" s="33">
        <f t="shared" si="188"/>
        <v>587908399.57226872</v>
      </c>
      <c r="T241" s="33">
        <f t="shared" si="189"/>
        <v>659750806</v>
      </c>
      <c r="U241" s="33">
        <f t="shared" si="190"/>
        <v>0</v>
      </c>
      <c r="V241" s="33">
        <f t="shared" si="191"/>
        <v>0</v>
      </c>
      <c r="X241" s="83"/>
      <c r="Y241" s="83"/>
      <c r="Z241" s="84"/>
      <c r="AA241" s="84"/>
    </row>
    <row r="242" spans="2:27" x14ac:dyDescent="0.25">
      <c r="B242" s="91" t="s">
        <v>242</v>
      </c>
      <c r="C242" s="150">
        <v>127</v>
      </c>
      <c r="D242" s="16">
        <v>20700000</v>
      </c>
      <c r="E242" s="23">
        <v>0.1222</v>
      </c>
      <c r="F242" s="16">
        <f t="shared" si="182"/>
        <v>23230000</v>
      </c>
      <c r="G242" s="23">
        <v>0.01</v>
      </c>
      <c r="H242" s="16">
        <f t="shared" si="183"/>
        <v>23462300</v>
      </c>
      <c r="I242" s="23"/>
      <c r="J242" s="16"/>
      <c r="K242" s="35">
        <v>2</v>
      </c>
      <c r="L242" s="35">
        <v>46461324</v>
      </c>
      <c r="M242" s="35">
        <v>2</v>
      </c>
      <c r="N242" s="35">
        <v>46461324</v>
      </c>
      <c r="O242" s="16">
        <f t="shared" si="184"/>
        <v>92922648</v>
      </c>
      <c r="P242" s="16">
        <f t="shared" si="185"/>
        <v>41401999.643557295</v>
      </c>
      <c r="Q242" s="33">
        <f t="shared" si="186"/>
        <v>46461324</v>
      </c>
      <c r="R242" s="33">
        <f t="shared" si="187"/>
        <v>0</v>
      </c>
      <c r="S242" s="33">
        <f t="shared" si="188"/>
        <v>41401999.643557295</v>
      </c>
      <c r="T242" s="33">
        <f t="shared" si="189"/>
        <v>46461324</v>
      </c>
      <c r="U242" s="33">
        <f t="shared" si="190"/>
        <v>0</v>
      </c>
      <c r="V242" s="33">
        <f t="shared" si="191"/>
        <v>0</v>
      </c>
      <c r="X242" s="83"/>
      <c r="Y242" s="83"/>
      <c r="Z242" s="84"/>
      <c r="AA242" s="84"/>
    </row>
    <row r="243" spans="2:27" x14ac:dyDescent="0.25">
      <c r="B243" s="91" t="s">
        <v>243</v>
      </c>
      <c r="C243" s="150">
        <v>131</v>
      </c>
      <c r="D243" s="16">
        <v>25800000</v>
      </c>
      <c r="E243" s="23">
        <v>0.1222</v>
      </c>
      <c r="F243" s="16">
        <f t="shared" si="182"/>
        <v>28953000</v>
      </c>
      <c r="G243" s="23">
        <v>0.01</v>
      </c>
      <c r="H243" s="16">
        <f t="shared" si="183"/>
        <v>29242530</v>
      </c>
      <c r="I243" s="23"/>
      <c r="J243" s="16"/>
      <c r="K243" s="35">
        <v>0</v>
      </c>
      <c r="L243" s="35">
        <v>0</v>
      </c>
      <c r="M243" s="35">
        <v>0</v>
      </c>
      <c r="N243" s="35">
        <v>0</v>
      </c>
      <c r="O243" s="16">
        <f t="shared" si="184"/>
        <v>0</v>
      </c>
      <c r="P243" s="16">
        <f t="shared" si="185"/>
        <v>0</v>
      </c>
      <c r="Q243" s="33">
        <f t="shared" si="186"/>
        <v>0</v>
      </c>
      <c r="R243" s="33">
        <f t="shared" si="187"/>
        <v>0</v>
      </c>
      <c r="S243" s="33">
        <f t="shared" si="188"/>
        <v>0</v>
      </c>
      <c r="T243" s="33">
        <f t="shared" si="189"/>
        <v>0</v>
      </c>
      <c r="U243" s="33">
        <f t="shared" si="190"/>
        <v>0</v>
      </c>
      <c r="V243" s="33">
        <f t="shared" si="191"/>
        <v>0</v>
      </c>
      <c r="X243" s="83"/>
      <c r="Y243" s="83"/>
      <c r="Z243" s="84"/>
      <c r="AA243" s="84"/>
    </row>
    <row r="244" spans="2:27" x14ac:dyDescent="0.25">
      <c r="B244" s="91" t="s">
        <v>244</v>
      </c>
      <c r="C244" s="150">
        <v>129</v>
      </c>
      <c r="D244" s="16">
        <v>12899000</v>
      </c>
      <c r="E244" s="23">
        <v>0.1222</v>
      </c>
      <c r="F244" s="16">
        <f t="shared" si="182"/>
        <v>14475000</v>
      </c>
      <c r="G244" s="23">
        <v>0.01</v>
      </c>
      <c r="H244" s="16">
        <f t="shared" si="183"/>
        <v>14619750</v>
      </c>
      <c r="I244" s="23"/>
      <c r="J244" s="16"/>
      <c r="K244" s="35">
        <v>7</v>
      </c>
      <c r="L244" s="35">
        <v>94506071</v>
      </c>
      <c r="M244" s="35">
        <v>8</v>
      </c>
      <c r="N244" s="35">
        <v>110011960</v>
      </c>
      <c r="O244" s="16">
        <f t="shared" si="184"/>
        <v>204518031</v>
      </c>
      <c r="P244" s="16">
        <f t="shared" si="185"/>
        <v>84214998.217786491</v>
      </c>
      <c r="Q244" s="33">
        <f t="shared" si="186"/>
        <v>94506071</v>
      </c>
      <c r="R244" s="33">
        <f t="shared" si="187"/>
        <v>0</v>
      </c>
      <c r="S244" s="33">
        <f t="shared" si="188"/>
        <v>98032400.641596854</v>
      </c>
      <c r="T244" s="33">
        <f t="shared" si="189"/>
        <v>110011959.99999999</v>
      </c>
      <c r="U244" s="33">
        <f t="shared" si="190"/>
        <v>0</v>
      </c>
      <c r="V244" s="33">
        <f t="shared" si="191"/>
        <v>0</v>
      </c>
      <c r="X244" s="83"/>
      <c r="Y244" s="83"/>
      <c r="Z244" s="84"/>
      <c r="AA244" s="84"/>
    </row>
    <row r="245" spans="2:27" x14ac:dyDescent="0.25">
      <c r="B245" s="91" t="s">
        <v>245</v>
      </c>
      <c r="C245" s="150">
        <v>196</v>
      </c>
      <c r="D245" s="16">
        <v>41402000</v>
      </c>
      <c r="E245" s="23">
        <v>0.1222</v>
      </c>
      <c r="F245" s="16">
        <f t="shared" si="182"/>
        <v>46461000</v>
      </c>
      <c r="G245" s="23">
        <v>0.01</v>
      </c>
      <c r="H245" s="16">
        <f t="shared" si="183"/>
        <v>46925610</v>
      </c>
      <c r="I245" s="23"/>
      <c r="J245" s="16"/>
      <c r="K245" s="35">
        <v>4</v>
      </c>
      <c r="L245" s="35">
        <v>183496856</v>
      </c>
      <c r="M245" s="35">
        <v>0</v>
      </c>
      <c r="N245" s="35">
        <v>0</v>
      </c>
      <c r="O245" s="16">
        <f t="shared" si="184"/>
        <v>183496856</v>
      </c>
      <c r="P245" s="16">
        <f t="shared" si="185"/>
        <v>163515287.82748172</v>
      </c>
      <c r="Q245" s="33">
        <f t="shared" si="186"/>
        <v>183496855.99999997</v>
      </c>
      <c r="R245" s="33">
        <f t="shared" si="187"/>
        <v>0</v>
      </c>
      <c r="S245" s="33">
        <f t="shared" si="188"/>
        <v>0</v>
      </c>
      <c r="T245" s="33">
        <f t="shared" si="189"/>
        <v>0</v>
      </c>
      <c r="U245" s="33">
        <f t="shared" si="190"/>
        <v>0</v>
      </c>
      <c r="V245" s="33">
        <f t="shared" si="191"/>
        <v>0</v>
      </c>
      <c r="X245" s="83"/>
      <c r="Y245" s="83"/>
      <c r="Z245" s="84"/>
      <c r="AA245" s="84"/>
    </row>
    <row r="246" spans="2:27" x14ac:dyDescent="0.25">
      <c r="B246" s="91" t="s">
        <v>246</v>
      </c>
      <c r="C246" s="150">
        <v>196</v>
      </c>
      <c r="D246" s="16">
        <v>20701000</v>
      </c>
      <c r="E246" s="23">
        <v>0.1222</v>
      </c>
      <c r="F246" s="16">
        <f t="shared" si="182"/>
        <v>23231000</v>
      </c>
      <c r="G246" s="23">
        <v>0.01</v>
      </c>
      <c r="H246" s="16">
        <f t="shared" si="183"/>
        <v>23463310</v>
      </c>
      <c r="I246" s="23"/>
      <c r="J246" s="16"/>
      <c r="K246" s="35">
        <v>24</v>
      </c>
      <c r="L246" s="35">
        <v>542567434</v>
      </c>
      <c r="M246" s="35">
        <v>30</v>
      </c>
      <c r="N246" s="35">
        <v>682981469</v>
      </c>
      <c r="O246" s="16">
        <f t="shared" si="184"/>
        <v>1225548903</v>
      </c>
      <c r="P246" s="16">
        <f t="shared" si="185"/>
        <v>483485505.2575298</v>
      </c>
      <c r="Q246" s="33">
        <f t="shared" si="186"/>
        <v>542567434</v>
      </c>
      <c r="R246" s="33">
        <f t="shared" si="187"/>
        <v>0</v>
      </c>
      <c r="S246" s="33">
        <f t="shared" si="188"/>
        <v>608609400.2851541</v>
      </c>
      <c r="T246" s="33">
        <f t="shared" si="189"/>
        <v>682981469</v>
      </c>
      <c r="U246" s="33">
        <f t="shared" si="190"/>
        <v>0</v>
      </c>
      <c r="V246" s="33">
        <f t="shared" si="191"/>
        <v>0</v>
      </c>
      <c r="X246" s="83"/>
      <c r="Y246" s="83"/>
      <c r="Z246" s="84"/>
      <c r="AA246" s="84"/>
    </row>
    <row r="247" spans="2:27" x14ac:dyDescent="0.25">
      <c r="B247" s="91" t="s">
        <v>247</v>
      </c>
      <c r="C247" s="150">
        <v>190</v>
      </c>
      <c r="D247" s="16">
        <v>20700000</v>
      </c>
      <c r="E247" s="23">
        <v>0.1222</v>
      </c>
      <c r="F247" s="16">
        <f t="shared" si="182"/>
        <v>23230000</v>
      </c>
      <c r="G247" s="23">
        <v>0.01</v>
      </c>
      <c r="H247" s="16">
        <f t="shared" si="183"/>
        <v>23462300</v>
      </c>
      <c r="I247" s="23"/>
      <c r="J247" s="16"/>
      <c r="K247" s="35">
        <v>12</v>
      </c>
      <c r="L247" s="35">
        <v>265506894</v>
      </c>
      <c r="M247" s="35">
        <v>15</v>
      </c>
      <c r="N247" s="35">
        <v>336828330</v>
      </c>
      <c r="O247" s="16">
        <f t="shared" si="184"/>
        <v>602335224</v>
      </c>
      <c r="P247" s="16">
        <f t="shared" si="185"/>
        <v>236594986.63339865</v>
      </c>
      <c r="Q247" s="33">
        <f t="shared" si="186"/>
        <v>265506893.99999997</v>
      </c>
      <c r="R247" s="33">
        <f t="shared" si="187"/>
        <v>0</v>
      </c>
      <c r="S247" s="33">
        <f t="shared" si="188"/>
        <v>300150000</v>
      </c>
      <c r="T247" s="33">
        <f t="shared" si="189"/>
        <v>336828330</v>
      </c>
      <c r="U247" s="33">
        <f t="shared" si="190"/>
        <v>0</v>
      </c>
      <c r="V247" s="33">
        <f t="shared" si="191"/>
        <v>0</v>
      </c>
      <c r="X247" s="83"/>
      <c r="Y247" s="83"/>
      <c r="Z247" s="84"/>
      <c r="AA247" s="84"/>
    </row>
    <row r="248" spans="2:27" x14ac:dyDescent="0.25">
      <c r="B248" s="91" t="s">
        <v>248</v>
      </c>
      <c r="C248" s="150">
        <v>198</v>
      </c>
      <c r="D248" s="16">
        <v>25800000</v>
      </c>
      <c r="E248" s="23">
        <v>0.1222</v>
      </c>
      <c r="F248" s="16">
        <f t="shared" si="182"/>
        <v>28953000</v>
      </c>
      <c r="G248" s="23">
        <v>0.01</v>
      </c>
      <c r="H248" s="16">
        <f t="shared" si="183"/>
        <v>29242530</v>
      </c>
      <c r="I248" s="23"/>
      <c r="J248" s="16"/>
      <c r="K248" s="35">
        <v>0</v>
      </c>
      <c r="L248" s="35">
        <v>0</v>
      </c>
      <c r="M248" s="35">
        <v>0</v>
      </c>
      <c r="N248" s="35">
        <v>0</v>
      </c>
      <c r="O248" s="16">
        <f t="shared" si="184"/>
        <v>0</v>
      </c>
      <c r="P248" s="16">
        <f t="shared" si="185"/>
        <v>0</v>
      </c>
      <c r="Q248" s="33">
        <f t="shared" si="186"/>
        <v>0</v>
      </c>
      <c r="R248" s="33">
        <f t="shared" si="187"/>
        <v>0</v>
      </c>
      <c r="S248" s="33">
        <f t="shared" si="188"/>
        <v>0</v>
      </c>
      <c r="T248" s="33">
        <f t="shared" si="189"/>
        <v>0</v>
      </c>
      <c r="U248" s="33">
        <f t="shared" si="190"/>
        <v>0</v>
      </c>
      <c r="V248" s="33">
        <f t="shared" si="191"/>
        <v>0</v>
      </c>
      <c r="X248" s="83"/>
      <c r="Y248" s="83"/>
      <c r="Z248" s="84"/>
      <c r="AA248" s="84"/>
    </row>
    <row r="249" spans="2:27" x14ac:dyDescent="0.25">
      <c r="B249" s="91" t="s">
        <v>249</v>
      </c>
      <c r="C249" s="150">
        <v>204</v>
      </c>
      <c r="D249" s="16">
        <v>12899000</v>
      </c>
      <c r="E249" s="23">
        <v>0.1222</v>
      </c>
      <c r="F249" s="16">
        <f t="shared" si="182"/>
        <v>14475000</v>
      </c>
      <c r="G249" s="23">
        <v>0.01</v>
      </c>
      <c r="H249" s="16">
        <f t="shared" si="183"/>
        <v>14619750</v>
      </c>
      <c r="I249" s="23"/>
      <c r="J249" s="16"/>
      <c r="K249" s="35">
        <v>23</v>
      </c>
      <c r="L249" s="35">
        <v>325772500</v>
      </c>
      <c r="M249" s="35">
        <v>24</v>
      </c>
      <c r="N249" s="35">
        <v>341616084</v>
      </c>
      <c r="O249" s="16">
        <f t="shared" si="184"/>
        <v>667388584</v>
      </c>
      <c r="P249" s="16">
        <f t="shared" si="185"/>
        <v>290298075.20941007</v>
      </c>
      <c r="Q249" s="33">
        <f t="shared" si="186"/>
        <v>325772500</v>
      </c>
      <c r="R249" s="33">
        <f t="shared" si="187"/>
        <v>0</v>
      </c>
      <c r="S249" s="33">
        <f t="shared" si="188"/>
        <v>304416399.92871141</v>
      </c>
      <c r="T249" s="33">
        <f t="shared" si="189"/>
        <v>341616083.99999994</v>
      </c>
      <c r="U249" s="33">
        <f t="shared" si="190"/>
        <v>0</v>
      </c>
      <c r="V249" s="33">
        <f t="shared" si="191"/>
        <v>0</v>
      </c>
      <c r="X249" s="83"/>
      <c r="Y249" s="83"/>
      <c r="Z249" s="84"/>
      <c r="AA249" s="84"/>
    </row>
    <row r="250" spans="2:27" x14ac:dyDescent="0.25">
      <c r="B250" s="91" t="s">
        <v>250</v>
      </c>
      <c r="C250" s="150">
        <v>192</v>
      </c>
      <c r="D250" s="16">
        <v>41402000</v>
      </c>
      <c r="E250" s="23">
        <v>0.1222</v>
      </c>
      <c r="F250" s="16">
        <f t="shared" si="182"/>
        <v>46461000</v>
      </c>
      <c r="G250" s="23">
        <v>0.01</v>
      </c>
      <c r="H250" s="16">
        <f t="shared" si="183"/>
        <v>46925610</v>
      </c>
      <c r="I250" s="23"/>
      <c r="J250" s="16"/>
      <c r="K250" s="35">
        <v>0</v>
      </c>
      <c r="L250" s="35">
        <v>0</v>
      </c>
      <c r="M250" s="35">
        <v>0</v>
      </c>
      <c r="N250" s="35">
        <v>0</v>
      </c>
      <c r="O250" s="16">
        <f t="shared" si="184"/>
        <v>0</v>
      </c>
      <c r="P250" s="16">
        <f t="shared" si="185"/>
        <v>0</v>
      </c>
      <c r="Q250" s="33">
        <f t="shared" si="186"/>
        <v>0</v>
      </c>
      <c r="R250" s="33">
        <f t="shared" si="187"/>
        <v>0</v>
      </c>
      <c r="S250" s="33">
        <f t="shared" si="188"/>
        <v>0</v>
      </c>
      <c r="T250" s="33">
        <f t="shared" si="189"/>
        <v>0</v>
      </c>
      <c r="U250" s="33">
        <f t="shared" si="190"/>
        <v>0</v>
      </c>
      <c r="V250" s="33">
        <f t="shared" si="191"/>
        <v>0</v>
      </c>
      <c r="X250" s="83"/>
      <c r="Y250" s="83"/>
      <c r="Z250" s="84"/>
      <c r="AA250" s="84"/>
    </row>
    <row r="251" spans="2:27" x14ac:dyDescent="0.25">
      <c r="B251" s="91" t="s">
        <v>251</v>
      </c>
      <c r="C251" s="150">
        <v>198</v>
      </c>
      <c r="D251" s="16">
        <v>20701000</v>
      </c>
      <c r="E251" s="23">
        <v>0.1222</v>
      </c>
      <c r="F251" s="16">
        <f t="shared" si="182"/>
        <v>23231000</v>
      </c>
      <c r="G251" s="23">
        <v>0.01</v>
      </c>
      <c r="H251" s="16">
        <f t="shared" si="183"/>
        <v>23463310</v>
      </c>
      <c r="I251" s="23"/>
      <c r="J251" s="16"/>
      <c r="K251" s="35">
        <v>57</v>
      </c>
      <c r="L251" s="35">
        <v>1214204319</v>
      </c>
      <c r="M251" s="35">
        <v>59</v>
      </c>
      <c r="N251" s="35">
        <v>1268394156</v>
      </c>
      <c r="O251" s="16">
        <f t="shared" si="184"/>
        <v>2482598475</v>
      </c>
      <c r="P251" s="16">
        <f t="shared" si="185"/>
        <v>1081985670.1122794</v>
      </c>
      <c r="Q251" s="33">
        <f t="shared" si="186"/>
        <v>1214204319</v>
      </c>
      <c r="R251" s="33">
        <f t="shared" si="187"/>
        <v>0</v>
      </c>
      <c r="S251" s="33">
        <f t="shared" si="188"/>
        <v>1130274599.8930671</v>
      </c>
      <c r="T251" s="33">
        <f t="shared" si="189"/>
        <v>1268394156</v>
      </c>
      <c r="U251" s="33">
        <f t="shared" si="190"/>
        <v>0</v>
      </c>
      <c r="V251" s="33">
        <f t="shared" si="191"/>
        <v>0</v>
      </c>
      <c r="X251" s="83"/>
      <c r="Y251" s="83"/>
      <c r="Z251" s="84"/>
      <c r="AA251" s="84"/>
    </row>
    <row r="252" spans="2:27" x14ac:dyDescent="0.25">
      <c r="B252" s="91" t="s">
        <v>252</v>
      </c>
      <c r="C252" s="150">
        <v>132</v>
      </c>
      <c r="D252" s="16">
        <v>12899000</v>
      </c>
      <c r="E252" s="23">
        <v>0.1222</v>
      </c>
      <c r="F252" s="16">
        <f t="shared" si="182"/>
        <v>14475000</v>
      </c>
      <c r="G252" s="23">
        <v>0.01</v>
      </c>
      <c r="H252" s="16">
        <f t="shared" si="183"/>
        <v>14619750</v>
      </c>
      <c r="I252" s="23"/>
      <c r="J252" s="16"/>
      <c r="K252" s="35">
        <v>4</v>
      </c>
      <c r="L252" s="35">
        <v>56137737</v>
      </c>
      <c r="M252" s="35">
        <v>4</v>
      </c>
      <c r="N252" s="35">
        <v>56453505</v>
      </c>
      <c r="O252" s="16">
        <f t="shared" si="184"/>
        <v>112591242</v>
      </c>
      <c r="P252" s="16">
        <f t="shared" si="185"/>
        <v>50024716.628052033</v>
      </c>
      <c r="Q252" s="33">
        <f t="shared" si="186"/>
        <v>56137736.999999993</v>
      </c>
      <c r="R252" s="33">
        <f t="shared" si="187"/>
        <v>0</v>
      </c>
      <c r="S252" s="33">
        <f t="shared" si="188"/>
        <v>50306099.625735156</v>
      </c>
      <c r="T252" s="33">
        <f t="shared" si="189"/>
        <v>56453504.999999993</v>
      </c>
      <c r="U252" s="33">
        <f t="shared" si="190"/>
        <v>0</v>
      </c>
      <c r="V252" s="33">
        <f t="shared" si="191"/>
        <v>0</v>
      </c>
      <c r="X252" s="83"/>
      <c r="Y252" s="83"/>
      <c r="Z252" s="84"/>
      <c r="AA252" s="84"/>
    </row>
    <row r="253" spans="2:27" x14ac:dyDescent="0.25">
      <c r="B253" s="91" t="s">
        <v>253</v>
      </c>
      <c r="C253" s="150">
        <v>114</v>
      </c>
      <c r="D253" s="16">
        <v>12899000</v>
      </c>
      <c r="E253" s="23">
        <v>0.1222</v>
      </c>
      <c r="F253" s="16">
        <f t="shared" si="182"/>
        <v>14475000</v>
      </c>
      <c r="G253" s="23">
        <v>0.01</v>
      </c>
      <c r="H253" s="16">
        <f t="shared" si="183"/>
        <v>14619750</v>
      </c>
      <c r="I253" s="23"/>
      <c r="J253" s="16"/>
      <c r="K253" s="35">
        <v>8</v>
      </c>
      <c r="L253" s="35">
        <v>112205305</v>
      </c>
      <c r="M253" s="35">
        <v>8</v>
      </c>
      <c r="N253" s="35">
        <v>112907011</v>
      </c>
      <c r="O253" s="16">
        <f t="shared" si="184"/>
        <v>225112316</v>
      </c>
      <c r="P253" s="16">
        <f t="shared" si="185"/>
        <v>99986905.186241299</v>
      </c>
      <c r="Q253" s="33">
        <f t="shared" si="186"/>
        <v>112205304.99999999</v>
      </c>
      <c r="R253" s="33">
        <f t="shared" si="187"/>
        <v>0</v>
      </c>
      <c r="S253" s="33">
        <f t="shared" si="188"/>
        <v>100612200.14257707</v>
      </c>
      <c r="T253" s="33">
        <f t="shared" si="189"/>
        <v>112907010.99999999</v>
      </c>
      <c r="U253" s="33">
        <f t="shared" si="190"/>
        <v>0</v>
      </c>
      <c r="V253" s="33">
        <f t="shared" si="191"/>
        <v>0</v>
      </c>
      <c r="X253" s="83"/>
      <c r="Y253" s="83"/>
      <c r="Z253" s="84"/>
      <c r="AA253" s="84"/>
    </row>
    <row r="254" spans="2:27" x14ac:dyDescent="0.25">
      <c r="B254" s="91" t="s">
        <v>254</v>
      </c>
      <c r="C254" s="150">
        <v>328</v>
      </c>
      <c r="D254" s="16">
        <v>25800000</v>
      </c>
      <c r="E254" s="23">
        <v>0.1222</v>
      </c>
      <c r="F254" s="16">
        <f t="shared" si="182"/>
        <v>28953000</v>
      </c>
      <c r="G254" s="23">
        <v>0.01</v>
      </c>
      <c r="H254" s="16">
        <f t="shared" si="183"/>
        <v>29242530</v>
      </c>
      <c r="I254" s="23"/>
      <c r="J254" s="16"/>
      <c r="K254" s="35">
        <v>7</v>
      </c>
      <c r="L254" s="35">
        <v>169558116</v>
      </c>
      <c r="M254" s="35">
        <v>0</v>
      </c>
      <c r="N254" s="35">
        <v>0</v>
      </c>
      <c r="O254" s="16">
        <f t="shared" si="184"/>
        <v>169558116</v>
      </c>
      <c r="P254" s="16">
        <f t="shared" si="185"/>
        <v>151094382.46301904</v>
      </c>
      <c r="Q254" s="33">
        <f t="shared" si="186"/>
        <v>169558115.99999997</v>
      </c>
      <c r="R254" s="33">
        <f t="shared" si="187"/>
        <v>0</v>
      </c>
      <c r="S254" s="33">
        <f t="shared" si="188"/>
        <v>0</v>
      </c>
      <c r="T254" s="33">
        <f t="shared" si="189"/>
        <v>0</v>
      </c>
      <c r="U254" s="33">
        <f t="shared" si="190"/>
        <v>0</v>
      </c>
      <c r="V254" s="33">
        <f t="shared" si="191"/>
        <v>0</v>
      </c>
      <c r="X254" s="83"/>
      <c r="Y254" s="83"/>
      <c r="Z254" s="84"/>
      <c r="AA254" s="84"/>
    </row>
    <row r="255" spans="2:27" x14ac:dyDescent="0.25">
      <c r="B255" s="91" t="s">
        <v>255</v>
      </c>
      <c r="C255" s="150">
        <v>244</v>
      </c>
      <c r="D255" s="16">
        <v>25800000</v>
      </c>
      <c r="E255" s="23">
        <v>0.1222</v>
      </c>
      <c r="F255" s="16">
        <f t="shared" ref="F255" si="192">+ROUND((D255*E255)+D255,-3)</f>
        <v>28953000</v>
      </c>
      <c r="G255" s="23">
        <v>0.01</v>
      </c>
      <c r="H255" s="16">
        <f t="shared" ref="H255" si="193">+(F255*G255)+F255</f>
        <v>29242530</v>
      </c>
      <c r="I255" s="23"/>
      <c r="J255" s="16"/>
      <c r="K255" s="35">
        <v>4</v>
      </c>
      <c r="L255" s="35">
        <v>107705160</v>
      </c>
      <c r="M255" s="35">
        <v>0</v>
      </c>
      <c r="N255" s="35">
        <v>0</v>
      </c>
      <c r="O255" s="16">
        <f t="shared" si="184"/>
        <v>107705160</v>
      </c>
      <c r="P255" s="16">
        <f t="shared" si="185"/>
        <v>95976795.58011049</v>
      </c>
      <c r="Q255" s="33">
        <f t="shared" si="186"/>
        <v>107705160</v>
      </c>
      <c r="R255" s="33">
        <f t="shared" si="187"/>
        <v>0</v>
      </c>
      <c r="S255" s="33">
        <f t="shared" si="188"/>
        <v>0</v>
      </c>
      <c r="T255" s="33">
        <f t="shared" si="189"/>
        <v>0</v>
      </c>
      <c r="U255" s="33">
        <f t="shared" si="190"/>
        <v>0</v>
      </c>
      <c r="V255" s="33">
        <f t="shared" si="191"/>
        <v>0</v>
      </c>
      <c r="X255" s="83"/>
      <c r="Y255" s="83"/>
      <c r="Z255" s="84"/>
      <c r="AA255" s="84"/>
    </row>
    <row r="256" spans="2:27" x14ac:dyDescent="0.25">
      <c r="B256" s="91" t="s">
        <v>255</v>
      </c>
      <c r="C256" s="150">
        <v>259</v>
      </c>
      <c r="D256" s="16">
        <v>12901000</v>
      </c>
      <c r="E256" s="23">
        <v>0.1222</v>
      </c>
      <c r="F256" s="16">
        <f t="shared" si="182"/>
        <v>14478000</v>
      </c>
      <c r="G256" s="23">
        <v>0.01</v>
      </c>
      <c r="H256" s="16">
        <f t="shared" si="183"/>
        <v>14622780</v>
      </c>
      <c r="I256" s="23"/>
      <c r="J256" s="16"/>
      <c r="K256" s="35">
        <v>4</v>
      </c>
      <c r="L256" s="35">
        <v>54118144</v>
      </c>
      <c r="M256" s="35">
        <v>5</v>
      </c>
      <c r="N256" s="35">
        <v>69492011</v>
      </c>
      <c r="O256" s="16">
        <f t="shared" si="184"/>
        <v>123610155</v>
      </c>
      <c r="P256" s="16">
        <f t="shared" si="185"/>
        <v>48225043.664230973</v>
      </c>
      <c r="Q256" s="33">
        <f t="shared" si="186"/>
        <v>54118144</v>
      </c>
      <c r="R256" s="33">
        <f t="shared" si="187"/>
        <v>0</v>
      </c>
      <c r="S256" s="33">
        <f t="shared" si="188"/>
        <v>61924800.392086968</v>
      </c>
      <c r="T256" s="33">
        <f t="shared" si="189"/>
        <v>69492011</v>
      </c>
      <c r="U256" s="33">
        <f t="shared" si="190"/>
        <v>0</v>
      </c>
      <c r="V256" s="33">
        <f t="shared" si="191"/>
        <v>0</v>
      </c>
      <c r="X256" s="83"/>
      <c r="Y256" s="83"/>
      <c r="Z256" s="84"/>
      <c r="AA256" s="84"/>
    </row>
    <row r="257" spans="2:27" x14ac:dyDescent="0.25">
      <c r="B257" s="91" t="s">
        <v>256</v>
      </c>
      <c r="C257" s="150">
        <v>168</v>
      </c>
      <c r="D257" s="16">
        <v>20700000</v>
      </c>
      <c r="E257" s="23">
        <v>0.1222</v>
      </c>
      <c r="F257" s="16">
        <f t="shared" si="182"/>
        <v>23230000</v>
      </c>
      <c r="G257" s="23">
        <v>0.01</v>
      </c>
      <c r="H257" s="16">
        <f t="shared" ref="H257:H281" si="194">+(F257*G257)+F257</f>
        <v>23462300</v>
      </c>
      <c r="I257" s="23"/>
      <c r="J257" s="16"/>
      <c r="K257" s="35">
        <v>15</v>
      </c>
      <c r="L257" s="35">
        <v>311965974</v>
      </c>
      <c r="M257" s="35">
        <v>16</v>
      </c>
      <c r="N257" s="35">
        <v>348443100</v>
      </c>
      <c r="O257" s="16">
        <f t="shared" ref="O257:O281" si="195">L257+N257</f>
        <v>660409074</v>
      </c>
      <c r="P257" s="16">
        <f t="shared" ref="P257:P281" si="196">L257/(1+E257)</f>
        <v>277994986.63339865</v>
      </c>
      <c r="Q257" s="33">
        <f t="shared" si="186"/>
        <v>311965974</v>
      </c>
      <c r="R257" s="33">
        <f t="shared" ref="R257:R281" si="197">L257-Q257</f>
        <v>0</v>
      </c>
      <c r="S257" s="33">
        <f t="shared" ref="S257:S281" si="198">N257/(1+E257)</f>
        <v>310500000</v>
      </c>
      <c r="T257" s="33">
        <f t="shared" si="189"/>
        <v>348443100</v>
      </c>
      <c r="U257" s="33">
        <f t="shared" ref="U257:U281" si="199">N257-T257</f>
        <v>0</v>
      </c>
      <c r="V257" s="33">
        <f t="shared" si="191"/>
        <v>0</v>
      </c>
      <c r="X257" s="83"/>
      <c r="Y257" s="83"/>
      <c r="Z257" s="84"/>
      <c r="AA257" s="84"/>
    </row>
    <row r="258" spans="2:27" x14ac:dyDescent="0.25">
      <c r="B258" s="91" t="s">
        <v>257</v>
      </c>
      <c r="C258" s="150">
        <v>66</v>
      </c>
      <c r="D258" s="16">
        <v>12899000</v>
      </c>
      <c r="E258" s="23">
        <v>0.1222</v>
      </c>
      <c r="F258" s="16">
        <f t="shared" si="182"/>
        <v>14475000</v>
      </c>
      <c r="G258" s="23">
        <v>0.01</v>
      </c>
      <c r="H258" s="16">
        <f t="shared" si="194"/>
        <v>14619750</v>
      </c>
      <c r="I258" s="23"/>
      <c r="J258" s="16"/>
      <c r="K258" s="35">
        <v>2</v>
      </c>
      <c r="L258" s="35">
        <v>27152137</v>
      </c>
      <c r="M258" s="35">
        <v>2</v>
      </c>
      <c r="N258" s="35">
        <v>27502990</v>
      </c>
      <c r="O258" s="16">
        <f t="shared" si="195"/>
        <v>54655127</v>
      </c>
      <c r="P258" s="16">
        <f t="shared" si="196"/>
        <v>24195452.682231329</v>
      </c>
      <c r="Q258" s="33">
        <f t="shared" si="186"/>
        <v>27152137</v>
      </c>
      <c r="R258" s="33">
        <f t="shared" si="197"/>
        <v>0</v>
      </c>
      <c r="S258" s="33">
        <f t="shared" si="198"/>
        <v>24508100.160399213</v>
      </c>
      <c r="T258" s="33">
        <f t="shared" si="189"/>
        <v>27502989.999999996</v>
      </c>
      <c r="U258" s="33">
        <f t="shared" si="199"/>
        <v>0</v>
      </c>
      <c r="V258" s="33">
        <f t="shared" si="191"/>
        <v>0</v>
      </c>
      <c r="X258" s="83"/>
      <c r="Y258" s="83"/>
      <c r="Z258" s="84"/>
      <c r="AA258" s="84"/>
    </row>
    <row r="259" spans="2:27" x14ac:dyDescent="0.25">
      <c r="B259" s="91" t="s">
        <v>258</v>
      </c>
      <c r="C259" s="150">
        <v>256</v>
      </c>
      <c r="D259" s="16">
        <v>41402000</v>
      </c>
      <c r="E259" s="23">
        <v>0.1222</v>
      </c>
      <c r="F259" s="16">
        <f t="shared" si="182"/>
        <v>46461000</v>
      </c>
      <c r="G259" s="23">
        <v>0.01</v>
      </c>
      <c r="H259" s="16">
        <f t="shared" si="194"/>
        <v>46925610</v>
      </c>
      <c r="I259" s="23"/>
      <c r="J259" s="16"/>
      <c r="K259" s="35">
        <v>24</v>
      </c>
      <c r="L259" s="35">
        <v>997145641</v>
      </c>
      <c r="M259" s="35">
        <v>0</v>
      </c>
      <c r="N259" s="35">
        <v>0</v>
      </c>
      <c r="O259" s="16">
        <f t="shared" si="195"/>
        <v>997145641</v>
      </c>
      <c r="P259" s="16">
        <f t="shared" si="196"/>
        <v>888563216.00427723</v>
      </c>
      <c r="Q259" s="33">
        <f t="shared" si="186"/>
        <v>997145640.99999988</v>
      </c>
      <c r="R259" s="33">
        <f t="shared" si="197"/>
        <v>0</v>
      </c>
      <c r="S259" s="33">
        <f t="shared" si="198"/>
        <v>0</v>
      </c>
      <c r="T259" s="33">
        <f t="shared" si="189"/>
        <v>0</v>
      </c>
      <c r="U259" s="33">
        <f t="shared" si="199"/>
        <v>0</v>
      </c>
      <c r="V259" s="33">
        <f t="shared" si="191"/>
        <v>0</v>
      </c>
      <c r="X259" s="83"/>
      <c r="Y259" s="83"/>
      <c r="Z259" s="84"/>
      <c r="AA259" s="84"/>
    </row>
    <row r="260" spans="2:27" x14ac:dyDescent="0.25">
      <c r="B260" s="91" t="s">
        <v>259</v>
      </c>
      <c r="C260" s="150">
        <v>196</v>
      </c>
      <c r="D260" s="16">
        <v>41402000</v>
      </c>
      <c r="E260" s="23">
        <v>0.1222</v>
      </c>
      <c r="F260" s="16">
        <f t="shared" si="182"/>
        <v>46461000</v>
      </c>
      <c r="G260" s="23">
        <v>0.01</v>
      </c>
      <c r="H260" s="16">
        <f t="shared" si="194"/>
        <v>46925610</v>
      </c>
      <c r="I260" s="23"/>
      <c r="J260" s="16"/>
      <c r="K260" s="35">
        <v>0</v>
      </c>
      <c r="L260" s="35">
        <v>0</v>
      </c>
      <c r="M260" s="35">
        <v>0</v>
      </c>
      <c r="N260" s="35">
        <v>0</v>
      </c>
      <c r="O260" s="16">
        <f t="shared" si="195"/>
        <v>0</v>
      </c>
      <c r="P260" s="16">
        <f t="shared" si="196"/>
        <v>0</v>
      </c>
      <c r="Q260" s="33">
        <f t="shared" si="186"/>
        <v>0</v>
      </c>
      <c r="R260" s="33">
        <f t="shared" si="197"/>
        <v>0</v>
      </c>
      <c r="S260" s="33">
        <f t="shared" si="198"/>
        <v>0</v>
      </c>
      <c r="T260" s="33">
        <f t="shared" si="189"/>
        <v>0</v>
      </c>
      <c r="U260" s="33">
        <f t="shared" si="199"/>
        <v>0</v>
      </c>
      <c r="V260" s="33">
        <f t="shared" si="191"/>
        <v>0</v>
      </c>
      <c r="X260" s="83"/>
      <c r="Y260" s="83"/>
      <c r="Z260" s="84"/>
      <c r="AA260" s="84"/>
    </row>
    <row r="261" spans="2:27" x14ac:dyDescent="0.25">
      <c r="B261" s="91" t="s">
        <v>260</v>
      </c>
      <c r="C261" s="150">
        <v>193</v>
      </c>
      <c r="D261" s="16">
        <v>20701000</v>
      </c>
      <c r="E261" s="23">
        <v>0.1222</v>
      </c>
      <c r="F261" s="16">
        <f t="shared" si="182"/>
        <v>23231000</v>
      </c>
      <c r="G261" s="23">
        <v>0.01</v>
      </c>
      <c r="H261" s="16">
        <f t="shared" si="194"/>
        <v>23463310</v>
      </c>
      <c r="I261" s="23"/>
      <c r="J261" s="16"/>
      <c r="K261" s="35">
        <v>5</v>
      </c>
      <c r="L261" s="35">
        <v>112704111</v>
      </c>
      <c r="M261" s="35">
        <v>5</v>
      </c>
      <c r="N261" s="35">
        <v>113830245</v>
      </c>
      <c r="O261" s="16">
        <f t="shared" si="195"/>
        <v>226534356</v>
      </c>
      <c r="P261" s="16">
        <f t="shared" si="196"/>
        <v>100431394.58207093</v>
      </c>
      <c r="Q261" s="33">
        <f t="shared" si="186"/>
        <v>112704111</v>
      </c>
      <c r="R261" s="33">
        <f t="shared" si="197"/>
        <v>0</v>
      </c>
      <c r="S261" s="33">
        <f t="shared" si="198"/>
        <v>101434900.19604348</v>
      </c>
      <c r="T261" s="33">
        <f t="shared" si="189"/>
        <v>113830244.99999999</v>
      </c>
      <c r="U261" s="33">
        <f t="shared" si="199"/>
        <v>0</v>
      </c>
      <c r="V261" s="33">
        <f t="shared" si="191"/>
        <v>0</v>
      </c>
      <c r="X261" s="83"/>
      <c r="Y261" s="83"/>
      <c r="Z261" s="84"/>
      <c r="AA261" s="84"/>
    </row>
    <row r="262" spans="2:27" x14ac:dyDescent="0.25">
      <c r="B262" s="91" t="s">
        <v>261</v>
      </c>
      <c r="C262" s="150">
        <v>198</v>
      </c>
      <c r="D262" s="16">
        <v>41402000</v>
      </c>
      <c r="E262" s="23">
        <v>0.1222</v>
      </c>
      <c r="F262" s="16">
        <f t="shared" si="182"/>
        <v>46461000</v>
      </c>
      <c r="G262" s="23">
        <v>0.01</v>
      </c>
      <c r="H262" s="16">
        <f t="shared" si="194"/>
        <v>46925610</v>
      </c>
      <c r="I262" s="23"/>
      <c r="J262" s="16"/>
      <c r="K262" s="35">
        <v>0</v>
      </c>
      <c r="L262" s="35">
        <v>0</v>
      </c>
      <c r="M262" s="35">
        <v>0</v>
      </c>
      <c r="N262" s="35">
        <v>0</v>
      </c>
      <c r="O262" s="16">
        <f t="shared" si="195"/>
        <v>0</v>
      </c>
      <c r="P262" s="16">
        <f t="shared" si="196"/>
        <v>0</v>
      </c>
      <c r="Q262" s="33">
        <f t="shared" si="186"/>
        <v>0</v>
      </c>
      <c r="R262" s="33">
        <f t="shared" si="197"/>
        <v>0</v>
      </c>
      <c r="S262" s="33">
        <f t="shared" si="198"/>
        <v>0</v>
      </c>
      <c r="T262" s="33">
        <f t="shared" si="189"/>
        <v>0</v>
      </c>
      <c r="U262" s="33">
        <f t="shared" si="199"/>
        <v>0</v>
      </c>
      <c r="V262" s="33">
        <f t="shared" si="191"/>
        <v>0</v>
      </c>
      <c r="X262" s="83"/>
      <c r="Y262" s="83"/>
      <c r="Z262" s="84"/>
      <c r="AA262" s="84"/>
    </row>
    <row r="263" spans="2:27" x14ac:dyDescent="0.25">
      <c r="B263" s="91" t="s">
        <v>262</v>
      </c>
      <c r="C263" s="150">
        <v>198</v>
      </c>
      <c r="D263" s="16">
        <v>20701000</v>
      </c>
      <c r="E263" s="23">
        <v>0.1222</v>
      </c>
      <c r="F263" s="16">
        <f t="shared" si="182"/>
        <v>23231000</v>
      </c>
      <c r="G263" s="23">
        <v>0.01</v>
      </c>
      <c r="H263" s="16">
        <f t="shared" si="194"/>
        <v>23463310</v>
      </c>
      <c r="I263" s="23"/>
      <c r="J263" s="16"/>
      <c r="K263" s="35">
        <v>5</v>
      </c>
      <c r="L263" s="35">
        <v>106297979</v>
      </c>
      <c r="M263" s="35">
        <v>5</v>
      </c>
      <c r="N263" s="35">
        <v>109184112</v>
      </c>
      <c r="O263" s="16">
        <f t="shared" si="195"/>
        <v>215482091</v>
      </c>
      <c r="P263" s="16">
        <f t="shared" si="196"/>
        <v>94722847.086080909</v>
      </c>
      <c r="Q263" s="33">
        <f t="shared" si="186"/>
        <v>106297979</v>
      </c>
      <c r="R263" s="33">
        <f t="shared" si="197"/>
        <v>0</v>
      </c>
      <c r="S263" s="33">
        <f t="shared" si="198"/>
        <v>97294699.69702369</v>
      </c>
      <c r="T263" s="33">
        <f t="shared" si="189"/>
        <v>109184111.99999999</v>
      </c>
      <c r="U263" s="33">
        <f t="shared" si="199"/>
        <v>0</v>
      </c>
      <c r="V263" s="33">
        <f t="shared" si="191"/>
        <v>0</v>
      </c>
      <c r="X263" s="83"/>
      <c r="Y263" s="83"/>
      <c r="Z263" s="84"/>
      <c r="AA263" s="84"/>
    </row>
    <row r="264" spans="2:27" x14ac:dyDescent="0.25">
      <c r="B264" s="91" t="s">
        <v>263</v>
      </c>
      <c r="C264" s="150">
        <v>204</v>
      </c>
      <c r="D264" s="16">
        <v>41402000</v>
      </c>
      <c r="E264" s="23">
        <v>0.1222</v>
      </c>
      <c r="F264" s="16">
        <f t="shared" si="182"/>
        <v>46461000</v>
      </c>
      <c r="G264" s="23">
        <v>0.01</v>
      </c>
      <c r="H264" s="16">
        <f t="shared" si="194"/>
        <v>46925610</v>
      </c>
      <c r="I264" s="23"/>
      <c r="J264" s="16"/>
      <c r="K264" s="35">
        <v>0</v>
      </c>
      <c r="L264" s="35">
        <v>0</v>
      </c>
      <c r="M264" s="35">
        <v>0</v>
      </c>
      <c r="N264" s="35">
        <v>0</v>
      </c>
      <c r="O264" s="16">
        <f t="shared" si="195"/>
        <v>0</v>
      </c>
      <c r="P264" s="16">
        <f t="shared" si="196"/>
        <v>0</v>
      </c>
      <c r="Q264" s="33">
        <f t="shared" si="186"/>
        <v>0</v>
      </c>
      <c r="R264" s="33">
        <f t="shared" si="197"/>
        <v>0</v>
      </c>
      <c r="S264" s="33">
        <f t="shared" si="198"/>
        <v>0</v>
      </c>
      <c r="T264" s="33">
        <f t="shared" si="189"/>
        <v>0</v>
      </c>
      <c r="U264" s="33">
        <f t="shared" si="199"/>
        <v>0</v>
      </c>
      <c r="V264" s="33">
        <f t="shared" si="191"/>
        <v>0</v>
      </c>
      <c r="X264" s="83"/>
      <c r="Y264" s="83"/>
      <c r="Z264" s="84"/>
      <c r="AA264" s="84"/>
    </row>
    <row r="265" spans="2:27" x14ac:dyDescent="0.25">
      <c r="B265" s="91" t="s">
        <v>264</v>
      </c>
      <c r="C265" s="150">
        <v>204</v>
      </c>
      <c r="D265" s="16">
        <v>20701000</v>
      </c>
      <c r="E265" s="23">
        <v>0.1222</v>
      </c>
      <c r="F265" s="16">
        <f t="shared" si="182"/>
        <v>23231000</v>
      </c>
      <c r="G265" s="23">
        <v>0.01</v>
      </c>
      <c r="H265" s="16">
        <f t="shared" si="194"/>
        <v>23463310</v>
      </c>
      <c r="I265" s="23"/>
      <c r="J265" s="16"/>
      <c r="K265" s="35">
        <v>48</v>
      </c>
      <c r="L265" s="35">
        <v>1054982579</v>
      </c>
      <c r="M265" s="35">
        <v>48</v>
      </c>
      <c r="N265" s="35">
        <v>1068650462</v>
      </c>
      <c r="O265" s="16">
        <f t="shared" si="195"/>
        <v>2123633041</v>
      </c>
      <c r="P265" s="16">
        <f t="shared" si="196"/>
        <v>940102102.12083399</v>
      </c>
      <c r="Q265" s="33">
        <f t="shared" si="186"/>
        <v>1054982578.9999999</v>
      </c>
      <c r="R265" s="33">
        <f t="shared" si="197"/>
        <v>0</v>
      </c>
      <c r="S265" s="33">
        <f t="shared" si="198"/>
        <v>952281644.98306894</v>
      </c>
      <c r="T265" s="33">
        <f t="shared" si="189"/>
        <v>1068650462</v>
      </c>
      <c r="U265" s="33">
        <f t="shared" si="199"/>
        <v>0</v>
      </c>
      <c r="V265" s="33">
        <f t="shared" si="191"/>
        <v>0</v>
      </c>
      <c r="X265" s="83"/>
      <c r="Y265" s="83"/>
      <c r="Z265" s="84"/>
      <c r="AA265" s="84"/>
    </row>
    <row r="266" spans="2:27" x14ac:dyDescent="0.25">
      <c r="B266" s="91" t="s">
        <v>265</v>
      </c>
      <c r="C266" s="150">
        <v>65</v>
      </c>
      <c r="D266" s="16">
        <v>25800000</v>
      </c>
      <c r="E266" s="23">
        <v>0.1222</v>
      </c>
      <c r="F266" s="16">
        <f t="shared" si="182"/>
        <v>28953000</v>
      </c>
      <c r="G266" s="23">
        <v>0.01</v>
      </c>
      <c r="H266" s="16">
        <f t="shared" si="194"/>
        <v>29242530</v>
      </c>
      <c r="I266" s="23"/>
      <c r="J266" s="16"/>
      <c r="K266" s="35">
        <v>0</v>
      </c>
      <c r="L266" s="35">
        <v>0</v>
      </c>
      <c r="M266" s="35">
        <v>0</v>
      </c>
      <c r="N266" s="35">
        <v>0</v>
      </c>
      <c r="O266" s="16">
        <f t="shared" si="195"/>
        <v>0</v>
      </c>
      <c r="P266" s="16">
        <f t="shared" si="196"/>
        <v>0</v>
      </c>
      <c r="Q266" s="33">
        <f t="shared" si="186"/>
        <v>0</v>
      </c>
      <c r="R266" s="33">
        <f t="shared" si="197"/>
        <v>0</v>
      </c>
      <c r="S266" s="33">
        <f t="shared" si="198"/>
        <v>0</v>
      </c>
      <c r="T266" s="33">
        <f t="shared" si="189"/>
        <v>0</v>
      </c>
      <c r="U266" s="33">
        <f t="shared" si="199"/>
        <v>0</v>
      </c>
      <c r="V266" s="33">
        <f t="shared" si="191"/>
        <v>0</v>
      </c>
      <c r="X266" s="83"/>
      <c r="Y266" s="83"/>
      <c r="Z266" s="84"/>
      <c r="AA266" s="84"/>
    </row>
    <row r="267" spans="2:27" x14ac:dyDescent="0.25">
      <c r="B267" s="91" t="s">
        <v>266</v>
      </c>
      <c r="C267" s="150">
        <v>66</v>
      </c>
      <c r="D267" s="16">
        <v>12899000</v>
      </c>
      <c r="E267" s="23">
        <v>0.1222</v>
      </c>
      <c r="F267" s="16">
        <f t="shared" si="182"/>
        <v>14475000</v>
      </c>
      <c r="G267" s="23">
        <v>0.01</v>
      </c>
      <c r="H267" s="16">
        <f t="shared" si="194"/>
        <v>14619750</v>
      </c>
      <c r="I267" s="23"/>
      <c r="J267" s="16"/>
      <c r="K267" s="35">
        <v>5</v>
      </c>
      <c r="L267" s="35">
        <v>68463765</v>
      </c>
      <c r="M267" s="35">
        <v>6</v>
      </c>
      <c r="N267" s="35">
        <v>85404020</v>
      </c>
      <c r="O267" s="16">
        <f t="shared" si="195"/>
        <v>153867785</v>
      </c>
      <c r="P267" s="16">
        <f t="shared" si="196"/>
        <v>61008523.436107643</v>
      </c>
      <c r="Q267" s="33">
        <f t="shared" si="186"/>
        <v>68463765</v>
      </c>
      <c r="R267" s="33">
        <f t="shared" si="197"/>
        <v>0</v>
      </c>
      <c r="S267" s="33">
        <f t="shared" si="198"/>
        <v>76104099.091071099</v>
      </c>
      <c r="T267" s="33">
        <f t="shared" si="189"/>
        <v>85404019.999999985</v>
      </c>
      <c r="U267" s="33">
        <f t="shared" si="199"/>
        <v>0</v>
      </c>
      <c r="V267" s="33">
        <f t="shared" si="191"/>
        <v>0</v>
      </c>
      <c r="X267" s="83"/>
      <c r="Y267" s="83"/>
      <c r="Z267" s="84"/>
      <c r="AA267" s="84"/>
    </row>
    <row r="268" spans="2:27" x14ac:dyDescent="0.25">
      <c r="B268" s="91" t="s">
        <v>267</v>
      </c>
      <c r="C268" s="150">
        <v>101</v>
      </c>
      <c r="D268" s="16">
        <v>25800000</v>
      </c>
      <c r="E268" s="23">
        <v>0.1222</v>
      </c>
      <c r="F268" s="16">
        <f t="shared" si="182"/>
        <v>28953000</v>
      </c>
      <c r="G268" s="23">
        <v>0.01</v>
      </c>
      <c r="H268" s="16">
        <f t="shared" si="194"/>
        <v>29242530</v>
      </c>
      <c r="I268" s="23"/>
      <c r="J268" s="16"/>
      <c r="K268" s="35">
        <v>0</v>
      </c>
      <c r="L268" s="35">
        <v>0</v>
      </c>
      <c r="M268" s="35">
        <v>0</v>
      </c>
      <c r="N268" s="35">
        <v>0</v>
      </c>
      <c r="O268" s="16">
        <f t="shared" si="195"/>
        <v>0</v>
      </c>
      <c r="P268" s="16">
        <f t="shared" si="196"/>
        <v>0</v>
      </c>
      <c r="Q268" s="33">
        <f t="shared" si="186"/>
        <v>0</v>
      </c>
      <c r="R268" s="33">
        <f t="shared" si="197"/>
        <v>0</v>
      </c>
      <c r="S268" s="33">
        <f t="shared" si="198"/>
        <v>0</v>
      </c>
      <c r="T268" s="33">
        <f t="shared" si="189"/>
        <v>0</v>
      </c>
      <c r="U268" s="33">
        <f t="shared" si="199"/>
        <v>0</v>
      </c>
      <c r="V268" s="33">
        <f t="shared" si="191"/>
        <v>0</v>
      </c>
      <c r="X268" s="83"/>
      <c r="Y268" s="83"/>
      <c r="Z268" s="84"/>
      <c r="AA268" s="84"/>
    </row>
    <row r="269" spans="2:27" x14ac:dyDescent="0.25">
      <c r="B269" s="91" t="s">
        <v>268</v>
      </c>
      <c r="C269" s="150">
        <v>134</v>
      </c>
      <c r="D269" s="16">
        <v>12899000</v>
      </c>
      <c r="E269" s="23">
        <v>0.1222</v>
      </c>
      <c r="F269" s="16">
        <f t="shared" si="182"/>
        <v>14475000</v>
      </c>
      <c r="G269" s="23">
        <v>0.01</v>
      </c>
      <c r="H269" s="16">
        <f t="shared" si="194"/>
        <v>14619750</v>
      </c>
      <c r="I269" s="23"/>
      <c r="J269" s="16"/>
      <c r="K269" s="35">
        <v>10</v>
      </c>
      <c r="L269" s="35">
        <v>138690822</v>
      </c>
      <c r="M269" s="35">
        <v>10</v>
      </c>
      <c r="N269" s="35">
        <v>140410001</v>
      </c>
      <c r="O269" s="16">
        <f t="shared" si="195"/>
        <v>279100823</v>
      </c>
      <c r="P269" s="16">
        <f t="shared" si="196"/>
        <v>123588328.28372838</v>
      </c>
      <c r="Q269" s="33">
        <f t="shared" si="186"/>
        <v>138690821.99999997</v>
      </c>
      <c r="R269" s="33">
        <f t="shared" si="197"/>
        <v>0</v>
      </c>
      <c r="S269" s="33">
        <f t="shared" si="198"/>
        <v>125120300.30297628</v>
      </c>
      <c r="T269" s="33">
        <f t="shared" si="189"/>
        <v>140410000.99999997</v>
      </c>
      <c r="U269" s="33">
        <f t="shared" si="199"/>
        <v>0</v>
      </c>
      <c r="V269" s="33">
        <f t="shared" si="191"/>
        <v>0</v>
      </c>
      <c r="X269" s="83"/>
      <c r="Y269" s="83"/>
      <c r="Z269" s="84"/>
      <c r="AA269" s="84"/>
    </row>
    <row r="270" spans="2:27" x14ac:dyDescent="0.25">
      <c r="B270" s="91" t="s">
        <v>269</v>
      </c>
      <c r="C270" s="150">
        <v>198</v>
      </c>
      <c r="D270" s="16">
        <v>15052000</v>
      </c>
      <c r="E270" s="23">
        <v>0.1222</v>
      </c>
      <c r="F270" s="16">
        <f t="shared" si="182"/>
        <v>16891000</v>
      </c>
      <c r="G270" s="23">
        <v>0.01</v>
      </c>
      <c r="H270" s="16">
        <f t="shared" si="194"/>
        <v>17059910</v>
      </c>
      <c r="I270" s="23"/>
      <c r="J270" s="16"/>
      <c r="K270" s="35">
        <v>30</v>
      </c>
      <c r="L270" s="35">
        <v>465803864</v>
      </c>
      <c r="M270" s="35">
        <v>29</v>
      </c>
      <c r="N270" s="35">
        <v>452688298</v>
      </c>
      <c r="O270" s="16">
        <f t="shared" si="195"/>
        <v>918492162</v>
      </c>
      <c r="P270" s="16">
        <f t="shared" si="196"/>
        <v>415080969.52414894</v>
      </c>
      <c r="Q270" s="33">
        <f t="shared" si="186"/>
        <v>465803863.99999994</v>
      </c>
      <c r="R270" s="33">
        <f t="shared" si="197"/>
        <v>0</v>
      </c>
      <c r="S270" s="33">
        <f t="shared" si="198"/>
        <v>403393600.07128853</v>
      </c>
      <c r="T270" s="33">
        <f t="shared" si="189"/>
        <v>452688298</v>
      </c>
      <c r="U270" s="33">
        <f t="shared" si="199"/>
        <v>0</v>
      </c>
      <c r="V270" s="33">
        <f t="shared" si="191"/>
        <v>0</v>
      </c>
      <c r="X270" s="83"/>
      <c r="Y270" s="83"/>
      <c r="Z270" s="84"/>
      <c r="AA270" s="84"/>
    </row>
    <row r="271" spans="2:27" x14ac:dyDescent="0.25">
      <c r="B271" s="91" t="s">
        <v>270</v>
      </c>
      <c r="C271" s="150">
        <v>256</v>
      </c>
      <c r="D271" s="16">
        <v>41402000</v>
      </c>
      <c r="E271" s="23">
        <v>0.1222</v>
      </c>
      <c r="F271" s="16">
        <f t="shared" si="182"/>
        <v>46461000</v>
      </c>
      <c r="G271" s="23">
        <v>0.01</v>
      </c>
      <c r="H271" s="16">
        <f t="shared" si="194"/>
        <v>46925610</v>
      </c>
      <c r="I271" s="23"/>
      <c r="J271" s="16"/>
      <c r="K271" s="35">
        <v>21</v>
      </c>
      <c r="L271" s="35">
        <v>923032749</v>
      </c>
      <c r="M271" s="35">
        <v>1</v>
      </c>
      <c r="N271" s="35">
        <v>41815192</v>
      </c>
      <c r="O271" s="16">
        <f t="shared" si="195"/>
        <v>964847941</v>
      </c>
      <c r="P271" s="16">
        <f t="shared" si="196"/>
        <v>822520717.34093738</v>
      </c>
      <c r="Q271" s="33">
        <f t="shared" si="186"/>
        <v>923032748.99999988</v>
      </c>
      <c r="R271" s="33">
        <f t="shared" si="197"/>
        <v>0</v>
      </c>
      <c r="S271" s="33">
        <f t="shared" si="198"/>
        <v>37261800.03564427</v>
      </c>
      <c r="T271" s="33">
        <f t="shared" si="189"/>
        <v>41815192</v>
      </c>
      <c r="U271" s="33">
        <f t="shared" si="199"/>
        <v>0</v>
      </c>
      <c r="V271" s="33">
        <f t="shared" si="191"/>
        <v>0</v>
      </c>
      <c r="X271" s="83"/>
      <c r="Y271" s="83"/>
      <c r="Z271" s="84"/>
      <c r="AA271" s="84"/>
    </row>
    <row r="272" spans="2:27" x14ac:dyDescent="0.25">
      <c r="B272" s="91" t="s">
        <v>271</v>
      </c>
      <c r="C272" s="150">
        <v>126</v>
      </c>
      <c r="D272" s="16">
        <v>17475000</v>
      </c>
      <c r="E272" s="23">
        <v>0.1222</v>
      </c>
      <c r="F272" s="16">
        <f t="shared" si="182"/>
        <v>19610000</v>
      </c>
      <c r="G272" s="23">
        <v>0.01</v>
      </c>
      <c r="H272" s="16">
        <f t="shared" si="194"/>
        <v>19806100</v>
      </c>
      <c r="I272" s="23"/>
      <c r="J272" s="16"/>
      <c r="K272" s="35">
        <v>6</v>
      </c>
      <c r="L272" s="35">
        <v>108962916</v>
      </c>
      <c r="M272" s="35">
        <v>6</v>
      </c>
      <c r="N272" s="35">
        <v>109818492</v>
      </c>
      <c r="O272" s="16">
        <f t="shared" si="195"/>
        <v>218781408</v>
      </c>
      <c r="P272" s="16">
        <f t="shared" si="196"/>
        <v>97097590.447335586</v>
      </c>
      <c r="Q272" s="33">
        <f t="shared" si="186"/>
        <v>108962916</v>
      </c>
      <c r="R272" s="33">
        <f t="shared" si="197"/>
        <v>0</v>
      </c>
      <c r="S272" s="33">
        <f t="shared" si="198"/>
        <v>97859999.999999985</v>
      </c>
      <c r="T272" s="33">
        <f t="shared" si="189"/>
        <v>109818491.99999999</v>
      </c>
      <c r="U272" s="33">
        <f t="shared" si="199"/>
        <v>0</v>
      </c>
      <c r="V272" s="33">
        <f t="shared" si="191"/>
        <v>0</v>
      </c>
      <c r="X272" s="83"/>
      <c r="Y272" s="83"/>
      <c r="Z272" s="84"/>
      <c r="AA272" s="84"/>
    </row>
    <row r="273" spans="2:27" x14ac:dyDescent="0.25">
      <c r="B273" s="91" t="s">
        <v>272</v>
      </c>
      <c r="C273" s="150">
        <v>245</v>
      </c>
      <c r="D273" s="16">
        <v>20700000</v>
      </c>
      <c r="E273" s="23">
        <v>0.1222</v>
      </c>
      <c r="F273" s="16">
        <f t="shared" si="182"/>
        <v>23230000</v>
      </c>
      <c r="G273" s="23">
        <v>0.01</v>
      </c>
      <c r="H273" s="16">
        <f t="shared" si="194"/>
        <v>23462300</v>
      </c>
      <c r="I273" s="23"/>
      <c r="J273" s="16"/>
      <c r="K273" s="35">
        <v>8</v>
      </c>
      <c r="L273" s="35">
        <v>163916262</v>
      </c>
      <c r="M273" s="35">
        <v>8</v>
      </c>
      <c r="N273" s="35">
        <v>164929734</v>
      </c>
      <c r="O273" s="16">
        <f t="shared" si="195"/>
        <v>328845996</v>
      </c>
      <c r="P273" s="16">
        <f t="shared" si="196"/>
        <v>146066888.25521296</v>
      </c>
      <c r="Q273" s="33">
        <f t="shared" si="186"/>
        <v>163916262</v>
      </c>
      <c r="R273" s="33">
        <f t="shared" si="197"/>
        <v>0</v>
      </c>
      <c r="S273" s="33">
        <f t="shared" si="198"/>
        <v>146970000</v>
      </c>
      <c r="T273" s="33">
        <f t="shared" si="189"/>
        <v>164929734</v>
      </c>
      <c r="U273" s="33">
        <f t="shared" si="199"/>
        <v>0</v>
      </c>
      <c r="V273" s="33">
        <f t="shared" si="191"/>
        <v>0</v>
      </c>
      <c r="X273" s="83"/>
      <c r="Y273" s="83"/>
      <c r="Z273" s="84"/>
      <c r="AA273" s="84"/>
    </row>
    <row r="274" spans="2:27" x14ac:dyDescent="0.25">
      <c r="B274" s="91" t="s">
        <v>273</v>
      </c>
      <c r="C274" s="150">
        <v>132</v>
      </c>
      <c r="D274" s="16">
        <v>32453000</v>
      </c>
      <c r="E274" s="23">
        <v>0.1222</v>
      </c>
      <c r="F274" s="16">
        <f t="shared" si="182"/>
        <v>36419000</v>
      </c>
      <c r="G274" s="23">
        <v>0.01</v>
      </c>
      <c r="H274" s="16">
        <f t="shared" si="194"/>
        <v>36783190</v>
      </c>
      <c r="I274" s="23"/>
      <c r="J274" s="16"/>
      <c r="K274" s="35">
        <v>2</v>
      </c>
      <c r="L274" s="35">
        <v>68401188</v>
      </c>
      <c r="M274" s="35">
        <v>2</v>
      </c>
      <c r="N274" s="35">
        <v>69195638</v>
      </c>
      <c r="O274" s="16">
        <f t="shared" si="195"/>
        <v>137596826</v>
      </c>
      <c r="P274" s="16">
        <f t="shared" si="196"/>
        <v>60952760.648725711</v>
      </c>
      <c r="Q274" s="33">
        <f t="shared" si="186"/>
        <v>68401188</v>
      </c>
      <c r="R274" s="33">
        <f t="shared" si="197"/>
        <v>0</v>
      </c>
      <c r="S274" s="33">
        <f t="shared" si="198"/>
        <v>61660700.409909099</v>
      </c>
      <c r="T274" s="33">
        <f t="shared" si="189"/>
        <v>69195637.999999985</v>
      </c>
      <c r="U274" s="33">
        <f t="shared" si="199"/>
        <v>0</v>
      </c>
      <c r="V274" s="33">
        <f t="shared" si="191"/>
        <v>0</v>
      </c>
      <c r="X274" s="83"/>
      <c r="Y274" s="83"/>
      <c r="Z274" s="84"/>
      <c r="AA274" s="84"/>
    </row>
    <row r="275" spans="2:27" x14ac:dyDescent="0.25">
      <c r="B275" s="91" t="s">
        <v>274</v>
      </c>
      <c r="C275" s="150">
        <v>57</v>
      </c>
      <c r="D275" s="16">
        <v>10785000</v>
      </c>
      <c r="E275" s="23">
        <v>0.1222</v>
      </c>
      <c r="F275" s="16">
        <f t="shared" si="182"/>
        <v>12103000</v>
      </c>
      <c r="G275" s="23">
        <v>1.4999999999999999E-2</v>
      </c>
      <c r="H275" s="16">
        <f t="shared" si="194"/>
        <v>12284545</v>
      </c>
      <c r="I275" s="23"/>
      <c r="J275" s="16"/>
      <c r="K275" s="35">
        <v>6</v>
      </c>
      <c r="L275" s="35">
        <v>61338752</v>
      </c>
      <c r="M275" s="35">
        <v>6</v>
      </c>
      <c r="N275" s="35">
        <v>62460352</v>
      </c>
      <c r="O275" s="16">
        <f t="shared" si="195"/>
        <v>123799104</v>
      </c>
      <c r="P275" s="16">
        <f t="shared" si="196"/>
        <v>54659376.225271784</v>
      </c>
      <c r="Q275" s="33">
        <f t="shared" si="186"/>
        <v>61338752</v>
      </c>
      <c r="R275" s="33">
        <f t="shared" si="197"/>
        <v>0</v>
      </c>
      <c r="S275" s="33">
        <f t="shared" si="198"/>
        <v>55658841.561219029</v>
      </c>
      <c r="T275" s="33">
        <f t="shared" si="189"/>
        <v>62460351.999999993</v>
      </c>
      <c r="U275" s="33">
        <f t="shared" si="199"/>
        <v>0</v>
      </c>
      <c r="V275" s="33">
        <f t="shared" si="191"/>
        <v>0</v>
      </c>
      <c r="X275" s="83"/>
      <c r="Y275" s="83"/>
      <c r="Z275" s="84"/>
      <c r="AA275" s="84"/>
    </row>
    <row r="276" spans="2:27" x14ac:dyDescent="0.25">
      <c r="B276" s="91" t="s">
        <v>275</v>
      </c>
      <c r="C276" s="150">
        <v>58</v>
      </c>
      <c r="D276" s="16">
        <v>15563000</v>
      </c>
      <c r="E276" s="23">
        <v>0.1222</v>
      </c>
      <c r="F276" s="16">
        <f t="shared" si="182"/>
        <v>17465000</v>
      </c>
      <c r="G276" s="23">
        <v>1.4999999999999999E-2</v>
      </c>
      <c r="H276" s="16">
        <f t="shared" si="194"/>
        <v>17726975</v>
      </c>
      <c r="I276" s="23"/>
      <c r="J276" s="16"/>
      <c r="K276" s="35">
        <v>7</v>
      </c>
      <c r="L276" s="35">
        <v>122255000</v>
      </c>
      <c r="M276" s="35">
        <v>7</v>
      </c>
      <c r="N276" s="35">
        <v>122255000</v>
      </c>
      <c r="O276" s="16">
        <f t="shared" si="195"/>
        <v>244510000</v>
      </c>
      <c r="P276" s="16">
        <f t="shared" si="196"/>
        <v>108942256.28230262</v>
      </c>
      <c r="Q276" s="33">
        <f t="shared" si="186"/>
        <v>122255000</v>
      </c>
      <c r="R276" s="33">
        <f t="shared" si="197"/>
        <v>0</v>
      </c>
      <c r="S276" s="33">
        <f t="shared" si="198"/>
        <v>108942256.28230262</v>
      </c>
      <c r="T276" s="33">
        <f t="shared" si="189"/>
        <v>122255000</v>
      </c>
      <c r="U276" s="33">
        <f t="shared" si="199"/>
        <v>0</v>
      </c>
      <c r="V276" s="33">
        <f t="shared" si="191"/>
        <v>0</v>
      </c>
      <c r="X276" s="83"/>
      <c r="Y276" s="83"/>
      <c r="Z276" s="84"/>
      <c r="AA276" s="84"/>
    </row>
    <row r="277" spans="2:27" x14ac:dyDescent="0.25">
      <c r="B277" s="91" t="s">
        <v>276</v>
      </c>
      <c r="C277" s="150">
        <v>58</v>
      </c>
      <c r="D277" s="16">
        <v>13339000</v>
      </c>
      <c r="E277" s="23">
        <v>0.1222</v>
      </c>
      <c r="F277" s="16">
        <f t="shared" si="182"/>
        <v>14969000</v>
      </c>
      <c r="G277" s="23">
        <v>1.4999999999999999E-2</v>
      </c>
      <c r="H277" s="16">
        <f t="shared" si="194"/>
        <v>15193535</v>
      </c>
      <c r="I277" s="23"/>
      <c r="J277" s="16"/>
      <c r="K277" s="35">
        <v>16</v>
      </c>
      <c r="L277" s="35">
        <v>117990873</v>
      </c>
      <c r="M277" s="35">
        <v>2</v>
      </c>
      <c r="N277" s="35">
        <v>52625192</v>
      </c>
      <c r="O277" s="16">
        <f t="shared" si="195"/>
        <v>170616065</v>
      </c>
      <c r="P277" s="16">
        <f t="shared" si="196"/>
        <v>105142463.91017643</v>
      </c>
      <c r="Q277" s="33">
        <f t="shared" si="186"/>
        <v>117990872.99999999</v>
      </c>
      <c r="R277" s="33">
        <f t="shared" si="197"/>
        <v>0</v>
      </c>
      <c r="S277" s="33">
        <f t="shared" si="198"/>
        <v>46894664.052753516</v>
      </c>
      <c r="T277" s="33">
        <f t="shared" si="189"/>
        <v>52625191.999999993</v>
      </c>
      <c r="U277" s="33">
        <f t="shared" si="199"/>
        <v>0</v>
      </c>
      <c r="V277" s="33">
        <f t="shared" si="191"/>
        <v>0</v>
      </c>
      <c r="X277" s="83"/>
      <c r="Y277" s="83"/>
      <c r="Z277" s="84"/>
      <c r="AA277" s="84"/>
    </row>
    <row r="278" spans="2:27" x14ac:dyDescent="0.25">
      <c r="B278" s="91" t="s">
        <v>277</v>
      </c>
      <c r="C278" s="150">
        <v>78</v>
      </c>
      <c r="D278" s="16">
        <v>12288000</v>
      </c>
      <c r="E278" s="23">
        <v>0.1222</v>
      </c>
      <c r="F278" s="16">
        <f t="shared" si="182"/>
        <v>13790000</v>
      </c>
      <c r="G278" s="23">
        <v>1.4999999999999999E-2</v>
      </c>
      <c r="H278" s="16">
        <f t="shared" si="194"/>
        <v>13996850</v>
      </c>
      <c r="I278" s="23"/>
      <c r="J278" s="16"/>
      <c r="K278" s="35">
        <v>17</v>
      </c>
      <c r="L278" s="35">
        <v>233907254</v>
      </c>
      <c r="M278" s="35">
        <v>17</v>
      </c>
      <c r="N278" s="35">
        <v>228907254</v>
      </c>
      <c r="O278" s="16">
        <f t="shared" si="195"/>
        <v>462814508</v>
      </c>
      <c r="P278" s="16">
        <f t="shared" si="196"/>
        <v>208436333.98681161</v>
      </c>
      <c r="Q278" s="33">
        <f t="shared" si="186"/>
        <v>233907254</v>
      </c>
      <c r="R278" s="33">
        <f t="shared" si="197"/>
        <v>0</v>
      </c>
      <c r="S278" s="33">
        <f t="shared" si="198"/>
        <v>203980800.21386561</v>
      </c>
      <c r="T278" s="33">
        <f t="shared" si="189"/>
        <v>228907254</v>
      </c>
      <c r="U278" s="33">
        <f t="shared" si="199"/>
        <v>0</v>
      </c>
      <c r="V278" s="33">
        <f t="shared" si="191"/>
        <v>0</v>
      </c>
      <c r="X278" s="83"/>
      <c r="Y278" s="83"/>
      <c r="Z278" s="84"/>
      <c r="AA278" s="84"/>
    </row>
    <row r="279" spans="2:27" x14ac:dyDescent="0.25">
      <c r="B279" s="91" t="s">
        <v>278</v>
      </c>
      <c r="C279" s="150">
        <v>116</v>
      </c>
      <c r="D279" s="16">
        <v>17475000</v>
      </c>
      <c r="E279" s="23">
        <v>0.1222</v>
      </c>
      <c r="F279" s="16">
        <f t="shared" si="182"/>
        <v>19610000</v>
      </c>
      <c r="G279" s="23">
        <v>0.01</v>
      </c>
      <c r="H279" s="16">
        <f t="shared" si="194"/>
        <v>19806100</v>
      </c>
      <c r="I279" s="23"/>
      <c r="J279" s="16"/>
      <c r="K279" s="35">
        <v>3</v>
      </c>
      <c r="L279" s="35">
        <v>56394970</v>
      </c>
      <c r="M279" s="35">
        <v>4</v>
      </c>
      <c r="N279" s="35">
        <v>76480735</v>
      </c>
      <c r="O279" s="16">
        <f t="shared" si="195"/>
        <v>132875705</v>
      </c>
      <c r="P279" s="16">
        <f t="shared" si="196"/>
        <v>50253938.691855282</v>
      </c>
      <c r="Q279" s="33">
        <f t="shared" si="186"/>
        <v>56394970</v>
      </c>
      <c r="R279" s="33">
        <f t="shared" si="197"/>
        <v>0</v>
      </c>
      <c r="S279" s="33">
        <f t="shared" si="198"/>
        <v>68152499.554446623</v>
      </c>
      <c r="T279" s="33">
        <f t="shared" si="189"/>
        <v>76480735</v>
      </c>
      <c r="U279" s="33">
        <f t="shared" si="199"/>
        <v>0</v>
      </c>
      <c r="V279" s="33">
        <f t="shared" si="191"/>
        <v>0</v>
      </c>
      <c r="X279" s="83"/>
      <c r="Y279" s="83"/>
      <c r="Z279" s="84"/>
      <c r="AA279" s="84"/>
    </row>
    <row r="280" spans="2:27" x14ac:dyDescent="0.25">
      <c r="B280" s="93" t="s">
        <v>279</v>
      </c>
      <c r="C280" s="150">
        <v>189</v>
      </c>
      <c r="D280" s="16">
        <v>20700000</v>
      </c>
      <c r="E280" s="23">
        <v>0.1222</v>
      </c>
      <c r="F280" s="16">
        <f t="shared" si="182"/>
        <v>23230000</v>
      </c>
      <c r="G280" s="23">
        <v>0.01</v>
      </c>
      <c r="H280" s="16">
        <f t="shared" si="194"/>
        <v>23462300</v>
      </c>
      <c r="I280" s="23"/>
      <c r="J280" s="16"/>
      <c r="K280" s="35">
        <v>11</v>
      </c>
      <c r="L280" s="35">
        <v>217287900</v>
      </c>
      <c r="M280" s="35">
        <v>11</v>
      </c>
      <c r="N280" s="35">
        <v>225326538</v>
      </c>
      <c r="O280" s="16">
        <f t="shared" si="195"/>
        <v>442614438</v>
      </c>
      <c r="P280" s="16">
        <f t="shared" si="196"/>
        <v>193626715.38050258</v>
      </c>
      <c r="Q280" s="33">
        <f t="shared" si="186"/>
        <v>217287900</v>
      </c>
      <c r="R280" s="33">
        <f t="shared" si="197"/>
        <v>0</v>
      </c>
      <c r="S280" s="33">
        <f t="shared" si="198"/>
        <v>200789999.99999997</v>
      </c>
      <c r="T280" s="33">
        <f t="shared" si="189"/>
        <v>225326537.99999997</v>
      </c>
      <c r="U280" s="33">
        <f t="shared" si="199"/>
        <v>0</v>
      </c>
      <c r="V280" s="33">
        <f t="shared" si="191"/>
        <v>0</v>
      </c>
      <c r="X280" s="83"/>
      <c r="Y280" s="83"/>
      <c r="Z280" s="84"/>
      <c r="AA280" s="84"/>
    </row>
    <row r="281" spans="2:27" x14ac:dyDescent="0.25">
      <c r="B281" s="93" t="s">
        <v>280</v>
      </c>
      <c r="C281" s="150">
        <v>111</v>
      </c>
      <c r="D281" s="16">
        <v>20701000</v>
      </c>
      <c r="E281" s="23">
        <v>0.1222</v>
      </c>
      <c r="F281" s="16">
        <f t="shared" si="182"/>
        <v>23231000</v>
      </c>
      <c r="G281" s="23">
        <v>0.01</v>
      </c>
      <c r="H281" s="16">
        <f t="shared" si="194"/>
        <v>23463310</v>
      </c>
      <c r="I281" s="23"/>
      <c r="J281" s="16"/>
      <c r="K281" s="35">
        <v>2</v>
      </c>
      <c r="L281" s="35">
        <v>43575191</v>
      </c>
      <c r="M281" s="35">
        <v>3</v>
      </c>
      <c r="N281" s="35">
        <v>67378920</v>
      </c>
      <c r="O281" s="16">
        <f t="shared" si="195"/>
        <v>110954111</v>
      </c>
      <c r="P281" s="16">
        <f t="shared" si="196"/>
        <v>38830147.032614507</v>
      </c>
      <c r="Q281" s="33">
        <f t="shared" si="186"/>
        <v>43575191</v>
      </c>
      <c r="R281" s="33">
        <f t="shared" si="197"/>
        <v>0</v>
      </c>
      <c r="S281" s="33">
        <f t="shared" si="198"/>
        <v>60041810.728925318</v>
      </c>
      <c r="T281" s="33">
        <f t="shared" si="189"/>
        <v>67378919.999999985</v>
      </c>
      <c r="U281" s="33">
        <f t="shared" si="199"/>
        <v>0</v>
      </c>
      <c r="V281" s="140">
        <f t="shared" si="191"/>
        <v>0</v>
      </c>
      <c r="X281" s="83"/>
      <c r="Y281" s="83"/>
      <c r="Z281" s="84"/>
      <c r="AA281" s="84"/>
    </row>
    <row r="282" spans="2:27" x14ac:dyDescent="0.25">
      <c r="B282" s="92" t="s">
        <v>78</v>
      </c>
      <c r="C282" s="150"/>
      <c r="D282" s="22"/>
      <c r="E282" s="23"/>
      <c r="F282" s="22"/>
      <c r="G282" s="5"/>
      <c r="H282" s="33"/>
      <c r="I282" s="5"/>
      <c r="J282" s="33"/>
      <c r="K282" s="35"/>
      <c r="L282" s="35"/>
      <c r="M282" s="35"/>
      <c r="N282" s="35"/>
      <c r="O282" s="16"/>
      <c r="P282" s="33"/>
      <c r="Q282" s="33"/>
      <c r="R282" s="33"/>
      <c r="S282" s="33"/>
      <c r="T282" s="33"/>
      <c r="U282" s="33"/>
      <c r="V282" s="34"/>
      <c r="X282" s="83"/>
      <c r="Y282" s="83"/>
      <c r="Z282" s="84"/>
      <c r="AA282" s="84"/>
    </row>
    <row r="283" spans="2:27" x14ac:dyDescent="0.25">
      <c r="B283" s="91" t="s">
        <v>281</v>
      </c>
      <c r="C283" s="150">
        <v>45</v>
      </c>
      <c r="D283" s="16">
        <v>10940000</v>
      </c>
      <c r="E283" s="23">
        <v>0.1222</v>
      </c>
      <c r="F283" s="16">
        <f t="shared" ref="F283:F286" si="200">+ROUND((D283*E283)+D283,-3)</f>
        <v>12277000</v>
      </c>
      <c r="G283" s="23">
        <v>1.4999999999999999E-2</v>
      </c>
      <c r="H283" s="16">
        <f>+(F283*G283)+F283</f>
        <v>12461155</v>
      </c>
      <c r="I283" s="23">
        <v>0.02</v>
      </c>
      <c r="J283" s="16">
        <f>+(F283*I283)+F283</f>
        <v>12522540</v>
      </c>
      <c r="K283" s="35">
        <v>2.5</v>
      </c>
      <c r="L283" s="35">
        <v>29464800</v>
      </c>
      <c r="M283" s="35">
        <v>0.5</v>
      </c>
      <c r="N283" s="35">
        <v>6138500</v>
      </c>
      <c r="O283" s="16">
        <f>L283+N283</f>
        <v>35603300</v>
      </c>
      <c r="P283" s="16">
        <f>L283/(1+E283)</f>
        <v>26256282.302619852</v>
      </c>
      <c r="Q283" s="33">
        <f t="shared" ref="Q283:Q286" si="201">(P283*$Q$9)+P283</f>
        <v>29464800</v>
      </c>
      <c r="R283" s="33">
        <f>L283-Q283</f>
        <v>0</v>
      </c>
      <c r="S283" s="33">
        <f>N283/(1+E283)</f>
        <v>5470058.8130458025</v>
      </c>
      <c r="T283" s="33">
        <f t="shared" ref="T283:T286" si="202">(S283*$T$9)+S283</f>
        <v>6138500</v>
      </c>
      <c r="U283" s="33">
        <f>N283-T283</f>
        <v>0</v>
      </c>
      <c r="V283" s="33">
        <f t="shared" ref="V283:V286" si="203">R283+U283</f>
        <v>0</v>
      </c>
      <c r="X283" s="83"/>
      <c r="Y283" s="83"/>
      <c r="Z283" s="84"/>
      <c r="AA283" s="84"/>
    </row>
    <row r="284" spans="2:27" x14ac:dyDescent="0.25">
      <c r="B284" s="91" t="s">
        <v>282</v>
      </c>
      <c r="C284" s="150">
        <v>43</v>
      </c>
      <c r="D284" s="16">
        <v>10394000</v>
      </c>
      <c r="E284" s="23">
        <v>0.1222</v>
      </c>
      <c r="F284" s="16">
        <f t="shared" si="200"/>
        <v>11664000</v>
      </c>
      <c r="G284" s="23">
        <v>1.4999999999999999E-2</v>
      </c>
      <c r="H284" s="16">
        <f>+(F284*G284)+F284</f>
        <v>11838960</v>
      </c>
      <c r="I284" s="23">
        <v>0.02</v>
      </c>
      <c r="J284" s="16">
        <f>+(F284*I284)+F284</f>
        <v>11897280</v>
      </c>
      <c r="K284" s="35">
        <v>0</v>
      </c>
      <c r="L284" s="35">
        <v>0</v>
      </c>
      <c r="M284" s="35">
        <v>0</v>
      </c>
      <c r="N284" s="35">
        <v>0</v>
      </c>
      <c r="O284" s="16">
        <f>L284+N284</f>
        <v>0</v>
      </c>
      <c r="P284" s="16">
        <f>L284/(1+E284)</f>
        <v>0</v>
      </c>
      <c r="Q284" s="33">
        <f t="shared" si="201"/>
        <v>0</v>
      </c>
      <c r="R284" s="33">
        <f>L284-Q284</f>
        <v>0</v>
      </c>
      <c r="S284" s="33">
        <f>N284/(1+E284)</f>
        <v>0</v>
      </c>
      <c r="T284" s="33">
        <f t="shared" si="202"/>
        <v>0</v>
      </c>
      <c r="U284" s="33">
        <f>N284-T284</f>
        <v>0</v>
      </c>
      <c r="V284" s="33">
        <f t="shared" si="203"/>
        <v>0</v>
      </c>
      <c r="X284" s="83"/>
      <c r="Y284" s="83"/>
      <c r="Z284" s="84"/>
      <c r="AA284" s="84"/>
    </row>
    <row r="285" spans="2:27" x14ac:dyDescent="0.25">
      <c r="B285" s="91" t="s">
        <v>283</v>
      </c>
      <c r="C285" s="150">
        <v>48</v>
      </c>
      <c r="D285" s="16">
        <v>13161000</v>
      </c>
      <c r="E285" s="23">
        <v>0.1222</v>
      </c>
      <c r="F285" s="16">
        <f t="shared" si="200"/>
        <v>14769000</v>
      </c>
      <c r="G285" s="23">
        <v>1.4999999999999999E-2</v>
      </c>
      <c r="H285" s="16">
        <f>+(F285*G285)+F285</f>
        <v>14990535</v>
      </c>
      <c r="I285" s="23">
        <v>0.02</v>
      </c>
      <c r="J285" s="16">
        <f>+(F285*I285)+F285</f>
        <v>15064380</v>
      </c>
      <c r="K285" s="35">
        <v>42.7</v>
      </c>
      <c r="L285" s="35">
        <v>572298750</v>
      </c>
      <c r="M285" s="35">
        <v>43.2</v>
      </c>
      <c r="N285" s="35">
        <v>599030640</v>
      </c>
      <c r="O285" s="16">
        <f>L285+N285</f>
        <v>1171329390</v>
      </c>
      <c r="P285" s="16">
        <f>L285/(1+E285)</f>
        <v>509979281.76795578</v>
      </c>
      <c r="Q285" s="33">
        <f t="shared" si="201"/>
        <v>572298750</v>
      </c>
      <c r="R285" s="33">
        <f>L285-Q285</f>
        <v>0</v>
      </c>
      <c r="S285" s="33">
        <f>N285/(1+E285)</f>
        <v>533800249.50989127</v>
      </c>
      <c r="T285" s="33">
        <f t="shared" si="202"/>
        <v>599030640</v>
      </c>
      <c r="U285" s="33">
        <f>N285-T285</f>
        <v>0</v>
      </c>
      <c r="V285" s="33">
        <f t="shared" si="203"/>
        <v>0</v>
      </c>
      <c r="X285" s="83"/>
      <c r="Y285" s="83"/>
      <c r="Z285" s="84"/>
      <c r="AA285" s="84"/>
    </row>
    <row r="286" spans="2:27" x14ac:dyDescent="0.25">
      <c r="B286" s="91" t="s">
        <v>284</v>
      </c>
      <c r="C286" s="150">
        <v>93</v>
      </c>
      <c r="D286" s="16">
        <v>15803000</v>
      </c>
      <c r="E286" s="23">
        <v>0</v>
      </c>
      <c r="F286" s="16">
        <f t="shared" si="200"/>
        <v>15803000</v>
      </c>
      <c r="G286" s="23">
        <v>1.4999999999999999E-2</v>
      </c>
      <c r="H286" s="16">
        <f>+(F286*G286)+F286</f>
        <v>16040045</v>
      </c>
      <c r="I286" s="23">
        <v>0.02</v>
      </c>
      <c r="J286" s="16">
        <f>+(F286*I286)+F286</f>
        <v>16119060</v>
      </c>
      <c r="K286" s="35">
        <v>9</v>
      </c>
      <c r="L286" s="35">
        <v>99242840</v>
      </c>
      <c r="M286" s="35">
        <v>10</v>
      </c>
      <c r="N286" s="35">
        <v>115045840</v>
      </c>
      <c r="O286" s="16">
        <f>L286+N286</f>
        <v>214288680</v>
      </c>
      <c r="P286" s="16">
        <f>L286/(1+E286)</f>
        <v>99242840</v>
      </c>
      <c r="Q286" s="33">
        <f t="shared" si="201"/>
        <v>111370315.04800001</v>
      </c>
      <c r="R286" s="33">
        <f>L286-Q286</f>
        <v>-12127475.048000008</v>
      </c>
      <c r="S286" s="33">
        <f>N286/(1+E286)</f>
        <v>115045840</v>
      </c>
      <c r="T286" s="33">
        <f t="shared" si="202"/>
        <v>129104441.648</v>
      </c>
      <c r="U286" s="33">
        <f>N286-T286</f>
        <v>-14058601.648000002</v>
      </c>
      <c r="V286" s="33">
        <f t="shared" si="203"/>
        <v>-26186076.69600001</v>
      </c>
      <c r="X286" s="83"/>
      <c r="Y286" s="83"/>
      <c r="Z286" s="84"/>
      <c r="AA286" s="84"/>
    </row>
    <row r="287" spans="2:27" x14ac:dyDescent="0.25">
      <c r="B287" s="92" t="s">
        <v>80</v>
      </c>
      <c r="C287" s="150"/>
      <c r="D287" s="22"/>
      <c r="E287" s="23"/>
      <c r="F287" s="22"/>
      <c r="G287" s="5"/>
      <c r="H287" s="33"/>
      <c r="I287" s="5"/>
      <c r="J287" s="33"/>
      <c r="K287" s="35"/>
      <c r="L287" s="35"/>
      <c r="M287" s="35"/>
      <c r="N287" s="35"/>
      <c r="O287" s="16"/>
      <c r="P287" s="33"/>
      <c r="Q287" s="33"/>
      <c r="R287" s="33"/>
      <c r="S287" s="33"/>
      <c r="T287" s="33"/>
      <c r="U287" s="33"/>
      <c r="V287" s="34"/>
      <c r="X287" s="83"/>
      <c r="Y287" s="83"/>
      <c r="Z287" s="84"/>
      <c r="AA287" s="84"/>
    </row>
    <row r="288" spans="2:27" x14ac:dyDescent="0.25">
      <c r="B288" s="91" t="s">
        <v>285</v>
      </c>
      <c r="C288" s="150">
        <v>260</v>
      </c>
      <c r="D288" s="16">
        <v>38065000</v>
      </c>
      <c r="E288" s="23">
        <v>0.1222</v>
      </c>
      <c r="F288" s="16">
        <f t="shared" ref="F288:F294" si="204">+ROUND((D288*E288)+D288,-3)</f>
        <v>42717000</v>
      </c>
      <c r="G288" s="23">
        <v>1.4999999999999999E-2</v>
      </c>
      <c r="H288" s="16">
        <f t="shared" ref="H288:H294" si="205">+(F288*G288)+F288</f>
        <v>43357755</v>
      </c>
      <c r="I288" s="23">
        <v>0.02</v>
      </c>
      <c r="J288" s="16">
        <f>+(F288*I288)+F288</f>
        <v>43571340</v>
      </c>
      <c r="K288" s="35">
        <v>28</v>
      </c>
      <c r="L288" s="35">
        <v>1107458600</v>
      </c>
      <c r="M288" s="35">
        <v>0</v>
      </c>
      <c r="N288" s="35">
        <v>0</v>
      </c>
      <c r="O288" s="16">
        <f t="shared" ref="O288:O294" si="206">L288+N288</f>
        <v>1107458600</v>
      </c>
      <c r="P288" s="16">
        <f t="shared" ref="P288:P294" si="207">L288/(1+E288)</f>
        <v>986863838.88789868</v>
      </c>
      <c r="Q288" s="33">
        <f t="shared" ref="Q288:Q294" si="208">(P288*$Q$9)+P288</f>
        <v>1107458600</v>
      </c>
      <c r="R288" s="33">
        <f t="shared" ref="R288:R294" si="209">L288-Q288</f>
        <v>0</v>
      </c>
      <c r="S288" s="33">
        <f t="shared" ref="S288:S294" si="210">N288/(1+E288)</f>
        <v>0</v>
      </c>
      <c r="T288" s="33">
        <f t="shared" ref="T288:T294" si="211">(S288*$T$9)+S288</f>
        <v>0</v>
      </c>
      <c r="U288" s="33">
        <f t="shared" ref="U288:U294" si="212">N288-T288</f>
        <v>0</v>
      </c>
      <c r="V288" s="33">
        <f t="shared" ref="V288:V294" si="213">R288+U288</f>
        <v>0</v>
      </c>
      <c r="X288" s="83"/>
      <c r="Y288" s="83"/>
      <c r="Z288" s="84"/>
      <c r="AA288" s="84"/>
    </row>
    <row r="289" spans="2:27" x14ac:dyDescent="0.25">
      <c r="B289" s="91" t="s">
        <v>286</v>
      </c>
      <c r="C289" s="150">
        <v>108</v>
      </c>
      <c r="D289" s="16">
        <v>19032000</v>
      </c>
      <c r="E289" s="23">
        <v>0.1222</v>
      </c>
      <c r="F289" s="16">
        <f t="shared" si="204"/>
        <v>21358000</v>
      </c>
      <c r="G289" s="23">
        <v>0.01</v>
      </c>
      <c r="H289" s="16">
        <f t="shared" si="205"/>
        <v>21571580</v>
      </c>
      <c r="I289" s="23"/>
      <c r="J289" s="16"/>
      <c r="K289" s="35">
        <v>16.5</v>
      </c>
      <c r="L289" s="35">
        <v>345460200</v>
      </c>
      <c r="M289" s="35">
        <v>16.5</v>
      </c>
      <c r="N289" s="35">
        <v>348135400</v>
      </c>
      <c r="O289" s="16">
        <f t="shared" si="206"/>
        <v>693595600</v>
      </c>
      <c r="P289" s="16">
        <f t="shared" si="207"/>
        <v>307841917.66173583</v>
      </c>
      <c r="Q289" s="33">
        <f t="shared" si="208"/>
        <v>345460199.99999994</v>
      </c>
      <c r="R289" s="33">
        <f t="shared" si="209"/>
        <v>0</v>
      </c>
      <c r="S289" s="33">
        <f t="shared" si="210"/>
        <v>310225806.45161289</v>
      </c>
      <c r="T289" s="33">
        <f t="shared" si="211"/>
        <v>348135400</v>
      </c>
      <c r="U289" s="33">
        <f t="shared" si="212"/>
        <v>0</v>
      </c>
      <c r="V289" s="33">
        <f t="shared" si="213"/>
        <v>0</v>
      </c>
      <c r="X289" s="83"/>
      <c r="Y289" s="83"/>
      <c r="Z289" s="84"/>
      <c r="AA289" s="84"/>
    </row>
    <row r="290" spans="2:27" x14ac:dyDescent="0.25">
      <c r="B290" s="91" t="s">
        <v>287</v>
      </c>
      <c r="C290" s="150">
        <v>107</v>
      </c>
      <c r="D290" s="16">
        <v>19032000</v>
      </c>
      <c r="E290" s="23">
        <v>0.1222</v>
      </c>
      <c r="F290" s="16">
        <f t="shared" si="204"/>
        <v>21358000</v>
      </c>
      <c r="G290" s="23">
        <v>0.01</v>
      </c>
      <c r="H290" s="16">
        <f t="shared" si="205"/>
        <v>21571580</v>
      </c>
      <c r="I290" s="23"/>
      <c r="J290" s="16"/>
      <c r="K290" s="35">
        <v>8</v>
      </c>
      <c r="L290" s="35">
        <v>166656200</v>
      </c>
      <c r="M290" s="35">
        <v>8</v>
      </c>
      <c r="N290" s="35">
        <v>166592400</v>
      </c>
      <c r="O290" s="16">
        <f t="shared" si="206"/>
        <v>333248600</v>
      </c>
      <c r="P290" s="16">
        <f t="shared" si="207"/>
        <v>148508465.51416859</v>
      </c>
      <c r="Q290" s="33">
        <f t="shared" si="208"/>
        <v>166656200</v>
      </c>
      <c r="R290" s="33">
        <f t="shared" si="209"/>
        <v>0</v>
      </c>
      <c r="S290" s="33">
        <f t="shared" si="210"/>
        <v>148451612.90322581</v>
      </c>
      <c r="T290" s="33">
        <f t="shared" si="211"/>
        <v>166592400</v>
      </c>
      <c r="U290" s="33">
        <f t="shared" si="212"/>
        <v>0</v>
      </c>
      <c r="V290" s="33">
        <f t="shared" si="213"/>
        <v>0</v>
      </c>
      <c r="X290" s="83"/>
      <c r="Y290" s="83"/>
      <c r="Z290" s="84"/>
      <c r="AA290" s="84"/>
    </row>
    <row r="291" spans="2:27" x14ac:dyDescent="0.25">
      <c r="B291" s="91" t="s">
        <v>288</v>
      </c>
      <c r="C291" s="150">
        <v>165</v>
      </c>
      <c r="D291" s="16">
        <v>19032000</v>
      </c>
      <c r="E291" s="23">
        <v>0.1222</v>
      </c>
      <c r="F291" s="16">
        <f t="shared" si="204"/>
        <v>21358000</v>
      </c>
      <c r="G291" s="23">
        <v>0.01</v>
      </c>
      <c r="H291" s="16">
        <f t="shared" si="205"/>
        <v>21571580</v>
      </c>
      <c r="I291" s="23"/>
      <c r="J291" s="16"/>
      <c r="K291" s="35">
        <v>25</v>
      </c>
      <c r="L291" s="35">
        <v>459531800</v>
      </c>
      <c r="M291" s="35">
        <v>25</v>
      </c>
      <c r="N291" s="35">
        <v>463468600</v>
      </c>
      <c r="O291" s="16">
        <f t="shared" si="206"/>
        <v>923000400</v>
      </c>
      <c r="P291" s="16">
        <f t="shared" si="207"/>
        <v>409491890.9285332</v>
      </c>
      <c r="Q291" s="33">
        <f t="shared" si="208"/>
        <v>459531799.99999994</v>
      </c>
      <c r="R291" s="33">
        <f t="shared" si="209"/>
        <v>0</v>
      </c>
      <c r="S291" s="33">
        <f t="shared" si="210"/>
        <v>412999999.99999994</v>
      </c>
      <c r="T291" s="33">
        <f t="shared" si="211"/>
        <v>463468599.99999994</v>
      </c>
      <c r="U291" s="33">
        <f t="shared" si="212"/>
        <v>0</v>
      </c>
      <c r="V291" s="33">
        <f t="shared" si="213"/>
        <v>0</v>
      </c>
      <c r="X291" s="83"/>
      <c r="Y291" s="83"/>
      <c r="Z291" s="84"/>
      <c r="AA291" s="84"/>
    </row>
    <row r="292" spans="2:27" x14ac:dyDescent="0.25">
      <c r="B292" s="91" t="s">
        <v>289</v>
      </c>
      <c r="C292" s="150">
        <v>109</v>
      </c>
      <c r="D292" s="16">
        <v>19032000</v>
      </c>
      <c r="E292" s="23">
        <v>0.1222</v>
      </c>
      <c r="F292" s="16">
        <f t="shared" si="204"/>
        <v>21358000</v>
      </c>
      <c r="G292" s="23">
        <v>0.01</v>
      </c>
      <c r="H292" s="16">
        <f t="shared" si="205"/>
        <v>21571580</v>
      </c>
      <c r="I292" s="23"/>
      <c r="J292" s="16"/>
      <c r="K292" s="35">
        <v>19</v>
      </c>
      <c r="L292" s="35">
        <v>385023800</v>
      </c>
      <c r="M292" s="35">
        <v>19</v>
      </c>
      <c r="N292" s="35">
        <v>390851400</v>
      </c>
      <c r="O292" s="16">
        <f t="shared" si="206"/>
        <v>775875200</v>
      </c>
      <c r="P292" s="16">
        <f t="shared" si="207"/>
        <v>343097308.85760111</v>
      </c>
      <c r="Q292" s="33">
        <f t="shared" si="208"/>
        <v>385023799.99999994</v>
      </c>
      <c r="R292" s="33">
        <f t="shared" si="209"/>
        <v>0</v>
      </c>
      <c r="S292" s="33">
        <f t="shared" si="210"/>
        <v>348290322.58064514</v>
      </c>
      <c r="T292" s="33">
        <f t="shared" si="211"/>
        <v>390851400</v>
      </c>
      <c r="U292" s="33">
        <f t="shared" si="212"/>
        <v>0</v>
      </c>
      <c r="V292" s="33">
        <f t="shared" si="213"/>
        <v>0</v>
      </c>
      <c r="X292" s="83"/>
      <c r="Y292" s="83"/>
      <c r="Z292" s="84"/>
      <c r="AA292" s="84"/>
    </row>
    <row r="293" spans="2:27" x14ac:dyDescent="0.25">
      <c r="B293" s="91" t="s">
        <v>290</v>
      </c>
      <c r="C293" s="150">
        <v>101</v>
      </c>
      <c r="D293" s="16">
        <v>19032000</v>
      </c>
      <c r="E293" s="23">
        <v>0.1222</v>
      </c>
      <c r="F293" s="16">
        <f t="shared" si="204"/>
        <v>21358000</v>
      </c>
      <c r="G293" s="23">
        <v>0.01</v>
      </c>
      <c r="H293" s="16">
        <f t="shared" si="205"/>
        <v>21571580</v>
      </c>
      <c r="I293" s="23"/>
      <c r="J293" s="16"/>
      <c r="K293" s="35">
        <v>24</v>
      </c>
      <c r="L293" s="35">
        <v>489548600</v>
      </c>
      <c r="M293" s="35">
        <v>24</v>
      </c>
      <c r="N293" s="35">
        <v>495505600</v>
      </c>
      <c r="O293" s="16">
        <f t="shared" si="206"/>
        <v>985054200</v>
      </c>
      <c r="P293" s="16">
        <f t="shared" si="207"/>
        <v>436240064.15968627</v>
      </c>
      <c r="Q293" s="33">
        <f t="shared" si="208"/>
        <v>489548599.99999994</v>
      </c>
      <c r="R293" s="33">
        <f t="shared" si="209"/>
        <v>0</v>
      </c>
      <c r="S293" s="33">
        <f t="shared" si="210"/>
        <v>441548387.09677416</v>
      </c>
      <c r="T293" s="33">
        <f t="shared" si="211"/>
        <v>495505599.99999994</v>
      </c>
      <c r="U293" s="33">
        <f t="shared" si="212"/>
        <v>0</v>
      </c>
      <c r="V293" s="33">
        <f t="shared" si="213"/>
        <v>0</v>
      </c>
      <c r="X293" s="83"/>
      <c r="Y293" s="83"/>
      <c r="Z293" s="84"/>
      <c r="AA293" s="84"/>
    </row>
    <row r="294" spans="2:27" x14ac:dyDescent="0.25">
      <c r="B294" s="91" t="s">
        <v>291</v>
      </c>
      <c r="C294" s="150">
        <v>115</v>
      </c>
      <c r="D294" s="16">
        <v>19032000</v>
      </c>
      <c r="E294" s="23">
        <v>0.1222</v>
      </c>
      <c r="F294" s="16">
        <f t="shared" si="204"/>
        <v>21358000</v>
      </c>
      <c r="G294" s="23">
        <v>0.01</v>
      </c>
      <c r="H294" s="16">
        <f t="shared" si="205"/>
        <v>21571580</v>
      </c>
      <c r="I294" s="23"/>
      <c r="J294" s="16"/>
      <c r="K294" s="35">
        <v>35.5</v>
      </c>
      <c r="L294" s="35">
        <v>695500400</v>
      </c>
      <c r="M294" s="35">
        <v>27</v>
      </c>
      <c r="N294" s="35">
        <v>467740200</v>
      </c>
      <c r="O294" s="16">
        <f t="shared" si="206"/>
        <v>1163240600</v>
      </c>
      <c r="P294" s="16">
        <f t="shared" si="207"/>
        <v>619765104.25949025</v>
      </c>
      <c r="Q294" s="33">
        <f t="shared" si="208"/>
        <v>695500400</v>
      </c>
      <c r="R294" s="33">
        <f t="shared" si="209"/>
        <v>0</v>
      </c>
      <c r="S294" s="33">
        <f t="shared" si="210"/>
        <v>416806451.61290318</v>
      </c>
      <c r="T294" s="33">
        <f t="shared" si="211"/>
        <v>467740199.99999994</v>
      </c>
      <c r="U294" s="33">
        <f t="shared" si="212"/>
        <v>0</v>
      </c>
      <c r="V294" s="33">
        <f t="shared" si="213"/>
        <v>0</v>
      </c>
      <c r="X294" s="83"/>
      <c r="Y294" s="83"/>
      <c r="Z294" s="84"/>
      <c r="AA294" s="84"/>
    </row>
    <row r="295" spans="2:27" x14ac:dyDescent="0.25">
      <c r="B295" s="92" t="s">
        <v>292</v>
      </c>
      <c r="C295" s="150"/>
      <c r="D295" s="22"/>
      <c r="E295" s="23"/>
      <c r="F295" s="22"/>
      <c r="G295" s="5"/>
      <c r="H295" s="33"/>
      <c r="I295" s="5"/>
      <c r="J295" s="33"/>
      <c r="K295" s="35"/>
      <c r="L295" s="35"/>
      <c r="M295" s="35"/>
      <c r="N295" s="35"/>
      <c r="O295" s="16"/>
      <c r="P295" s="33"/>
      <c r="Q295" s="33"/>
      <c r="R295" s="33"/>
      <c r="S295" s="33"/>
      <c r="T295" s="33"/>
      <c r="U295" s="33"/>
      <c r="V295" s="34"/>
      <c r="X295" s="83"/>
      <c r="Y295" s="83"/>
      <c r="Z295" s="84"/>
      <c r="AA295" s="84"/>
    </row>
    <row r="296" spans="2:27" x14ac:dyDescent="0.25">
      <c r="B296" s="91" t="s">
        <v>293</v>
      </c>
      <c r="C296" s="150">
        <v>80</v>
      </c>
      <c r="D296" s="16">
        <v>7713000</v>
      </c>
      <c r="E296" s="23">
        <v>0.1222</v>
      </c>
      <c r="F296" s="16">
        <f t="shared" ref="F296:F299" si="214">+ROUND((D296*E296)+D296,-3)</f>
        <v>8656000</v>
      </c>
      <c r="G296" s="23">
        <v>1.4999999999999999E-2</v>
      </c>
      <c r="H296" s="16">
        <f>+(F296*G296)+F296</f>
        <v>8785840</v>
      </c>
      <c r="I296" s="23">
        <v>0.02</v>
      </c>
      <c r="J296" s="16">
        <f>+(F296*I296)+F296</f>
        <v>8829120</v>
      </c>
      <c r="K296" s="35">
        <v>17</v>
      </c>
      <c r="L296" s="35">
        <v>144786500</v>
      </c>
      <c r="M296" s="35">
        <v>11</v>
      </c>
      <c r="N296" s="35">
        <v>92580500</v>
      </c>
      <c r="O296" s="16">
        <f>L296+N296</f>
        <v>237367000</v>
      </c>
      <c r="P296" s="16">
        <f>L296/(1+E296)</f>
        <v>129020228.12332916</v>
      </c>
      <c r="Q296" s="33">
        <f t="shared" ref="Q296:Q299" si="215">(P296*$Q$9)+P296</f>
        <v>144786500</v>
      </c>
      <c r="R296" s="33">
        <f>L296-Q296</f>
        <v>0</v>
      </c>
      <c r="S296" s="33">
        <f>N296/(1+E296)</f>
        <v>82499108.893245399</v>
      </c>
      <c r="T296" s="33">
        <f t="shared" ref="T296:T299" si="216">(S296*$T$9)+S296</f>
        <v>92580499.999999985</v>
      </c>
      <c r="U296" s="33">
        <f>N296-T296</f>
        <v>0</v>
      </c>
      <c r="V296" s="33">
        <f t="shared" ref="V296:V299" si="217">R296+U296</f>
        <v>0</v>
      </c>
      <c r="X296" s="83"/>
      <c r="Y296" s="83"/>
      <c r="Z296" s="84"/>
      <c r="AA296" s="84"/>
    </row>
    <row r="297" spans="2:27" x14ac:dyDescent="0.25">
      <c r="B297" s="91" t="s">
        <v>294</v>
      </c>
      <c r="C297" s="150">
        <v>64</v>
      </c>
      <c r="D297" s="16">
        <v>7867000</v>
      </c>
      <c r="E297" s="23">
        <v>0</v>
      </c>
      <c r="F297" s="16">
        <f>+ROUND((D297*E297)+D297,-3)</f>
        <v>7867000</v>
      </c>
      <c r="G297" s="23">
        <v>1.4999999999999999E-2</v>
      </c>
      <c r="H297" s="16">
        <f>+(F297*G297)+F297</f>
        <v>7985005</v>
      </c>
      <c r="I297" s="23">
        <v>0.02</v>
      </c>
      <c r="J297" s="16">
        <f>+(F297*I297)+F297</f>
        <v>8024340</v>
      </c>
      <c r="K297" s="35">
        <v>10</v>
      </c>
      <c r="L297" s="35">
        <v>86706600</v>
      </c>
      <c r="M297" s="35">
        <v>8</v>
      </c>
      <c r="N297" s="35">
        <v>69050600</v>
      </c>
      <c r="O297" s="16">
        <f>L297+N297</f>
        <v>155757200</v>
      </c>
      <c r="P297" s="16">
        <f>L297/(1+E297)</f>
        <v>86706600</v>
      </c>
      <c r="Q297" s="33">
        <f t="shared" si="215"/>
        <v>97302146.519999996</v>
      </c>
      <c r="R297" s="33">
        <f>L297-Q297</f>
        <v>-10595546.519999996</v>
      </c>
      <c r="S297" s="33">
        <f>N297/(1+E297)</f>
        <v>69050600</v>
      </c>
      <c r="T297" s="33">
        <f t="shared" si="216"/>
        <v>77488583.319999993</v>
      </c>
      <c r="U297" s="33">
        <f>N297-T297</f>
        <v>-8437983.3199999928</v>
      </c>
      <c r="V297" s="33">
        <f t="shared" si="217"/>
        <v>-19033529.839999989</v>
      </c>
      <c r="X297" s="83"/>
      <c r="Y297" s="83"/>
      <c r="Z297" s="84"/>
      <c r="AA297" s="84"/>
    </row>
    <row r="298" spans="2:27" x14ac:dyDescent="0.25">
      <c r="B298" s="91" t="s">
        <v>295</v>
      </c>
      <c r="C298" s="150">
        <v>24</v>
      </c>
      <c r="D298" s="16">
        <v>4431000</v>
      </c>
      <c r="E298" s="23">
        <v>0.1222</v>
      </c>
      <c r="F298" s="16">
        <f t="shared" si="214"/>
        <v>4972000</v>
      </c>
      <c r="G298" s="23">
        <v>1.4999999999999999E-2</v>
      </c>
      <c r="H298" s="16">
        <f>+(F298*G298)+F298</f>
        <v>5046580</v>
      </c>
      <c r="I298" s="23">
        <v>0.02</v>
      </c>
      <c r="J298" s="16">
        <f>+(F298*I298)+F298</f>
        <v>5071440</v>
      </c>
      <c r="K298" s="35">
        <v>26</v>
      </c>
      <c r="L298" s="35">
        <v>119328000</v>
      </c>
      <c r="M298" s="35">
        <v>30</v>
      </c>
      <c r="N298" s="35">
        <v>139216000</v>
      </c>
      <c r="O298" s="16">
        <f>L298+N298</f>
        <v>258544000</v>
      </c>
      <c r="P298" s="16">
        <f>L298/(1+E298)</f>
        <v>106333986.81162003</v>
      </c>
      <c r="Q298" s="33">
        <f t="shared" si="215"/>
        <v>119328000</v>
      </c>
      <c r="R298" s="33">
        <f>L298-Q298</f>
        <v>0</v>
      </c>
      <c r="S298" s="33">
        <f>N298/(1+E298)</f>
        <v>124056317.94689003</v>
      </c>
      <c r="T298" s="33">
        <f t="shared" si="216"/>
        <v>139216000</v>
      </c>
      <c r="U298" s="33">
        <f>N298-T298</f>
        <v>0</v>
      </c>
      <c r="V298" s="33">
        <f t="shared" si="217"/>
        <v>0</v>
      </c>
      <c r="X298" s="83"/>
      <c r="Y298" s="83"/>
      <c r="Z298" s="84"/>
      <c r="AA298" s="84"/>
    </row>
    <row r="299" spans="2:27" x14ac:dyDescent="0.25">
      <c r="B299" s="91" t="s">
        <v>296</v>
      </c>
      <c r="C299" s="150">
        <v>80</v>
      </c>
      <c r="D299" s="16">
        <v>7713000</v>
      </c>
      <c r="E299" s="23">
        <v>0.1222</v>
      </c>
      <c r="F299" s="16">
        <f t="shared" si="214"/>
        <v>8656000</v>
      </c>
      <c r="G299" s="23">
        <v>1.4999999999999999E-2</v>
      </c>
      <c r="H299" s="16">
        <f>+(F299*G299)+F299</f>
        <v>8785840</v>
      </c>
      <c r="I299" s="23">
        <v>0.02</v>
      </c>
      <c r="J299" s="16">
        <f>+(F299*I299)+F299</f>
        <v>8829120</v>
      </c>
      <c r="K299" s="35">
        <v>13</v>
      </c>
      <c r="L299" s="35">
        <v>112528000</v>
      </c>
      <c r="M299" s="35">
        <v>10</v>
      </c>
      <c r="N299" s="35">
        <v>86560000</v>
      </c>
      <c r="O299" s="16">
        <f>L299+N299</f>
        <v>199088000</v>
      </c>
      <c r="P299" s="16">
        <f>L299/(1+E299)</f>
        <v>100274460.88041347</v>
      </c>
      <c r="Q299" s="33">
        <f t="shared" si="215"/>
        <v>112528000</v>
      </c>
      <c r="R299" s="33">
        <f>L299-Q299</f>
        <v>0</v>
      </c>
      <c r="S299" s="33">
        <f>N299/(1+E299)</f>
        <v>77134200.677241132</v>
      </c>
      <c r="T299" s="33">
        <f t="shared" si="216"/>
        <v>86560000</v>
      </c>
      <c r="U299" s="33">
        <f>N299-T299</f>
        <v>0</v>
      </c>
      <c r="V299" s="33">
        <f t="shared" si="217"/>
        <v>0</v>
      </c>
      <c r="X299" s="83"/>
      <c r="Y299" s="83"/>
      <c r="Z299" s="84"/>
      <c r="AA299" s="84"/>
    </row>
    <row r="300" spans="2:27" x14ac:dyDescent="0.25">
      <c r="B300" s="92" t="s">
        <v>297</v>
      </c>
      <c r="C300" s="150"/>
      <c r="D300" s="22"/>
      <c r="E300" s="23"/>
      <c r="F300" s="22"/>
      <c r="G300" s="5"/>
      <c r="H300" s="33"/>
      <c r="I300" s="5"/>
      <c r="J300" s="33"/>
      <c r="K300" s="35"/>
      <c r="L300" s="35"/>
      <c r="M300" s="35"/>
      <c r="N300" s="35"/>
      <c r="O300" s="16"/>
      <c r="P300" s="33"/>
      <c r="Q300" s="33"/>
      <c r="R300" s="33"/>
      <c r="S300" s="33"/>
      <c r="T300" s="33"/>
      <c r="U300" s="33"/>
      <c r="V300" s="34"/>
      <c r="X300" s="83"/>
      <c r="Y300" s="83"/>
      <c r="Z300" s="84"/>
      <c r="AA300" s="84"/>
    </row>
    <row r="301" spans="2:27" x14ac:dyDescent="0.25">
      <c r="B301" s="91" t="s">
        <v>298</v>
      </c>
      <c r="C301" s="150">
        <v>26</v>
      </c>
      <c r="D301" s="16">
        <v>12095000</v>
      </c>
      <c r="E301" s="23">
        <v>0.1222</v>
      </c>
      <c r="F301" s="16">
        <f t="shared" ref="F301:F310" si="218">+ROUND((D301*E301)+D301,-3)</f>
        <v>13573000</v>
      </c>
      <c r="G301" s="23">
        <v>1.4999999999999999E-2</v>
      </c>
      <c r="H301" s="16">
        <f t="shared" ref="H301:H310" si="219">+(F301*G301)+F301</f>
        <v>13776595</v>
      </c>
      <c r="I301" s="23">
        <v>0.02</v>
      </c>
      <c r="J301" s="16">
        <f t="shared" ref="J301:J310" si="220">+(F301*I301)+F301</f>
        <v>13844460</v>
      </c>
      <c r="K301" s="35">
        <v>46</v>
      </c>
      <c r="L301" s="35">
        <v>611079100</v>
      </c>
      <c r="M301" s="35">
        <v>42</v>
      </c>
      <c r="N301" s="35">
        <v>565994100</v>
      </c>
      <c r="O301" s="16">
        <f t="shared" ref="O301:O310" si="221">L301+N301</f>
        <v>1177073200</v>
      </c>
      <c r="P301" s="16">
        <f t="shared" ref="P301:P310" si="222">L301/(1+E301)</f>
        <v>544536713.59828901</v>
      </c>
      <c r="Q301" s="33">
        <f t="shared" ref="Q301:Q310" si="223">(P301*$Q$9)+P301</f>
        <v>611079099.99999988</v>
      </c>
      <c r="R301" s="33">
        <f t="shared" ref="R301:R310" si="224">L301-Q301</f>
        <v>0</v>
      </c>
      <c r="S301" s="33">
        <f t="shared" ref="S301:S310" si="225">N301/(1+E301)</f>
        <v>504361165.56763494</v>
      </c>
      <c r="T301" s="33">
        <f t="shared" ref="T301:T310" si="226">(S301*$T$9)+S301</f>
        <v>565994099.99999988</v>
      </c>
      <c r="U301" s="33">
        <f t="shared" ref="U301:U310" si="227">N301-T301</f>
        <v>0</v>
      </c>
      <c r="V301" s="33">
        <f t="shared" ref="V301:V310" si="228">R301+U301</f>
        <v>0</v>
      </c>
      <c r="X301" s="83"/>
      <c r="Y301" s="83"/>
      <c r="Z301" s="84"/>
      <c r="AA301" s="84"/>
    </row>
    <row r="302" spans="2:27" x14ac:dyDescent="0.25">
      <c r="B302" s="91" t="s">
        <v>299</v>
      </c>
      <c r="C302" s="150">
        <v>26</v>
      </c>
      <c r="D302" s="16">
        <v>9886000</v>
      </c>
      <c r="E302" s="23">
        <v>0.1222</v>
      </c>
      <c r="F302" s="16">
        <f t="shared" si="218"/>
        <v>11094000</v>
      </c>
      <c r="G302" s="23">
        <v>1.4999999999999999E-2</v>
      </c>
      <c r="H302" s="16">
        <f t="shared" si="219"/>
        <v>11260410</v>
      </c>
      <c r="I302" s="23">
        <v>0.02</v>
      </c>
      <c r="J302" s="16">
        <f t="shared" si="220"/>
        <v>11315880</v>
      </c>
      <c r="K302" s="35">
        <v>14</v>
      </c>
      <c r="L302" s="35">
        <v>155316000</v>
      </c>
      <c r="M302" s="35">
        <v>13</v>
      </c>
      <c r="N302" s="35">
        <v>144222000</v>
      </c>
      <c r="O302" s="16">
        <f t="shared" si="221"/>
        <v>299538000</v>
      </c>
      <c r="P302" s="16">
        <f t="shared" si="222"/>
        <v>138403136.69577613</v>
      </c>
      <c r="Q302" s="33">
        <f t="shared" si="223"/>
        <v>155315999.99999997</v>
      </c>
      <c r="R302" s="33">
        <f t="shared" si="224"/>
        <v>0</v>
      </c>
      <c r="S302" s="33">
        <f t="shared" si="225"/>
        <v>128517198.36036356</v>
      </c>
      <c r="T302" s="33">
        <f t="shared" si="226"/>
        <v>144222000</v>
      </c>
      <c r="U302" s="33">
        <f t="shared" si="227"/>
        <v>0</v>
      </c>
      <c r="V302" s="33">
        <f t="shared" si="228"/>
        <v>0</v>
      </c>
      <c r="X302" s="83"/>
      <c r="Y302" s="83"/>
      <c r="Z302" s="84"/>
      <c r="AA302" s="84"/>
    </row>
    <row r="303" spans="2:27" x14ac:dyDescent="0.25">
      <c r="B303" s="91" t="s">
        <v>300</v>
      </c>
      <c r="C303" s="150">
        <v>25</v>
      </c>
      <c r="D303" s="16">
        <v>11945000</v>
      </c>
      <c r="E303" s="23">
        <v>0.1222</v>
      </c>
      <c r="F303" s="16">
        <f t="shared" si="218"/>
        <v>13405000</v>
      </c>
      <c r="G303" s="23">
        <v>1.4999999999999999E-2</v>
      </c>
      <c r="H303" s="16">
        <f t="shared" si="219"/>
        <v>13606075</v>
      </c>
      <c r="I303" s="23">
        <v>0.02</v>
      </c>
      <c r="J303" s="16">
        <f t="shared" si="220"/>
        <v>13673100</v>
      </c>
      <c r="K303" s="35">
        <v>15</v>
      </c>
      <c r="L303" s="35">
        <v>199648500</v>
      </c>
      <c r="M303" s="35">
        <v>11</v>
      </c>
      <c r="N303" s="35">
        <v>146114500</v>
      </c>
      <c r="O303" s="16">
        <f t="shared" si="221"/>
        <v>345763000</v>
      </c>
      <c r="P303" s="16">
        <f t="shared" si="222"/>
        <v>177908126.89360183</v>
      </c>
      <c r="Q303" s="33">
        <f t="shared" si="223"/>
        <v>199648499.99999997</v>
      </c>
      <c r="R303" s="33">
        <f t="shared" si="224"/>
        <v>0</v>
      </c>
      <c r="S303" s="33">
        <f t="shared" si="225"/>
        <v>130203617.89342362</v>
      </c>
      <c r="T303" s="33">
        <f t="shared" si="226"/>
        <v>146114499.99999997</v>
      </c>
      <c r="U303" s="33">
        <f t="shared" si="227"/>
        <v>0</v>
      </c>
      <c r="V303" s="33">
        <f t="shared" si="228"/>
        <v>0</v>
      </c>
      <c r="X303" s="83"/>
      <c r="Y303" s="83"/>
      <c r="Z303" s="84"/>
      <c r="AA303" s="84"/>
    </row>
    <row r="304" spans="2:27" x14ac:dyDescent="0.25">
      <c r="B304" s="91" t="s">
        <v>301</v>
      </c>
      <c r="C304" s="150">
        <v>24</v>
      </c>
      <c r="D304" s="16">
        <v>11945000</v>
      </c>
      <c r="E304" s="23">
        <v>0.1222</v>
      </c>
      <c r="F304" s="16">
        <f t="shared" si="218"/>
        <v>13405000</v>
      </c>
      <c r="G304" s="23">
        <v>1.4999999999999999E-2</v>
      </c>
      <c r="H304" s="16">
        <f t="shared" si="219"/>
        <v>13606075</v>
      </c>
      <c r="I304" s="23">
        <v>0.02</v>
      </c>
      <c r="J304" s="16">
        <f t="shared" si="220"/>
        <v>13673100</v>
      </c>
      <c r="K304" s="35">
        <v>10</v>
      </c>
      <c r="L304" s="35">
        <v>132298500</v>
      </c>
      <c r="M304" s="35">
        <v>10</v>
      </c>
      <c r="N304" s="35">
        <v>132709500</v>
      </c>
      <c r="O304" s="16">
        <f t="shared" si="221"/>
        <v>265008000</v>
      </c>
      <c r="P304" s="16">
        <f t="shared" si="222"/>
        <v>117892086.97201924</v>
      </c>
      <c r="Q304" s="33">
        <f t="shared" si="223"/>
        <v>132298500</v>
      </c>
      <c r="R304" s="33">
        <f t="shared" si="224"/>
        <v>0</v>
      </c>
      <c r="S304" s="33">
        <f t="shared" si="225"/>
        <v>118258331.84815539</v>
      </c>
      <c r="T304" s="33">
        <f t="shared" si="226"/>
        <v>132709499.99999999</v>
      </c>
      <c r="U304" s="33">
        <f t="shared" si="227"/>
        <v>0</v>
      </c>
      <c r="V304" s="33">
        <f t="shared" si="228"/>
        <v>0</v>
      </c>
      <c r="X304" s="83"/>
      <c r="Y304" s="83"/>
      <c r="Z304" s="84"/>
      <c r="AA304" s="84"/>
    </row>
    <row r="305" spans="2:27" x14ac:dyDescent="0.25">
      <c r="B305" s="91" t="s">
        <v>302</v>
      </c>
      <c r="C305" s="150">
        <v>40</v>
      </c>
      <c r="D305" s="16">
        <v>12846000</v>
      </c>
      <c r="E305" s="23">
        <v>0.1222</v>
      </c>
      <c r="F305" s="16">
        <f t="shared" si="218"/>
        <v>14416000</v>
      </c>
      <c r="G305" s="23">
        <v>1.4999999999999999E-2</v>
      </c>
      <c r="H305" s="16">
        <f t="shared" si="219"/>
        <v>14632240</v>
      </c>
      <c r="I305" s="23">
        <v>0.02</v>
      </c>
      <c r="J305" s="16">
        <f t="shared" si="220"/>
        <v>14704320</v>
      </c>
      <c r="K305" s="35">
        <v>17</v>
      </c>
      <c r="L305" s="35">
        <v>228662400</v>
      </c>
      <c r="M305" s="35">
        <v>16</v>
      </c>
      <c r="N305" s="35">
        <v>236422400</v>
      </c>
      <c r="O305" s="16">
        <f t="shared" si="221"/>
        <v>465084800</v>
      </c>
      <c r="P305" s="16">
        <f t="shared" si="222"/>
        <v>203762609.16057742</v>
      </c>
      <c r="Q305" s="33">
        <f t="shared" si="223"/>
        <v>228662399.99999997</v>
      </c>
      <c r="R305" s="33">
        <f t="shared" si="224"/>
        <v>0</v>
      </c>
      <c r="S305" s="33">
        <f t="shared" si="225"/>
        <v>210677597.57618961</v>
      </c>
      <c r="T305" s="33">
        <f t="shared" si="226"/>
        <v>236422399.99999997</v>
      </c>
      <c r="U305" s="33">
        <f t="shared" si="227"/>
        <v>0</v>
      </c>
      <c r="V305" s="33">
        <f t="shared" si="228"/>
        <v>0</v>
      </c>
      <c r="X305" s="83"/>
      <c r="Y305" s="83"/>
      <c r="Z305" s="84"/>
      <c r="AA305" s="84"/>
    </row>
    <row r="306" spans="2:27" x14ac:dyDescent="0.25">
      <c r="B306" s="91" t="s">
        <v>303</v>
      </c>
      <c r="C306" s="150">
        <v>42</v>
      </c>
      <c r="D306" s="16">
        <v>12073000</v>
      </c>
      <c r="E306" s="23">
        <v>0.1222</v>
      </c>
      <c r="F306" s="16">
        <f t="shared" si="218"/>
        <v>13548000</v>
      </c>
      <c r="G306" s="23">
        <v>1.4999999999999999E-2</v>
      </c>
      <c r="H306" s="16">
        <f t="shared" si="219"/>
        <v>13751220</v>
      </c>
      <c r="I306" s="23">
        <v>0.02</v>
      </c>
      <c r="J306" s="16">
        <f t="shared" si="220"/>
        <v>13818960</v>
      </c>
      <c r="K306" s="35">
        <v>0</v>
      </c>
      <c r="L306" s="35">
        <v>0</v>
      </c>
      <c r="M306" s="35">
        <v>0</v>
      </c>
      <c r="N306" s="35">
        <v>0</v>
      </c>
      <c r="O306" s="16">
        <f t="shared" si="221"/>
        <v>0</v>
      </c>
      <c r="P306" s="16">
        <f t="shared" si="222"/>
        <v>0</v>
      </c>
      <c r="Q306" s="33">
        <f t="shared" si="223"/>
        <v>0</v>
      </c>
      <c r="R306" s="33">
        <f t="shared" si="224"/>
        <v>0</v>
      </c>
      <c r="S306" s="33">
        <f t="shared" si="225"/>
        <v>0</v>
      </c>
      <c r="T306" s="33">
        <f t="shared" si="226"/>
        <v>0</v>
      </c>
      <c r="U306" s="33">
        <f t="shared" si="227"/>
        <v>0</v>
      </c>
      <c r="V306" s="33">
        <f t="shared" si="228"/>
        <v>0</v>
      </c>
      <c r="X306" s="83"/>
      <c r="Y306" s="83"/>
      <c r="Z306" s="84"/>
      <c r="AA306" s="84"/>
    </row>
    <row r="307" spans="2:27" x14ac:dyDescent="0.25">
      <c r="B307" s="91" t="s">
        <v>304</v>
      </c>
      <c r="C307" s="150">
        <v>40</v>
      </c>
      <c r="D307" s="16">
        <v>12846000</v>
      </c>
      <c r="E307" s="23">
        <v>0.1222</v>
      </c>
      <c r="F307" s="16">
        <f t="shared" si="218"/>
        <v>14416000</v>
      </c>
      <c r="G307" s="23">
        <v>1.4999999999999999E-2</v>
      </c>
      <c r="H307" s="16">
        <f t="shared" si="219"/>
        <v>14632240</v>
      </c>
      <c r="I307" s="23">
        <v>0.02</v>
      </c>
      <c r="J307" s="16">
        <f t="shared" si="220"/>
        <v>14704320</v>
      </c>
      <c r="K307" s="35">
        <v>0</v>
      </c>
      <c r="L307" s="35">
        <v>0</v>
      </c>
      <c r="M307" s="35">
        <v>0</v>
      </c>
      <c r="N307" s="35">
        <v>0</v>
      </c>
      <c r="O307" s="16">
        <f t="shared" si="221"/>
        <v>0</v>
      </c>
      <c r="P307" s="16">
        <f t="shared" si="222"/>
        <v>0</v>
      </c>
      <c r="Q307" s="33">
        <f t="shared" si="223"/>
        <v>0</v>
      </c>
      <c r="R307" s="33">
        <f t="shared" si="224"/>
        <v>0</v>
      </c>
      <c r="S307" s="33">
        <f t="shared" si="225"/>
        <v>0</v>
      </c>
      <c r="T307" s="33">
        <f t="shared" si="226"/>
        <v>0</v>
      </c>
      <c r="U307" s="33">
        <f t="shared" si="227"/>
        <v>0</v>
      </c>
      <c r="V307" s="33">
        <f t="shared" si="228"/>
        <v>0</v>
      </c>
      <c r="X307" s="83"/>
      <c r="Y307" s="83"/>
      <c r="Z307" s="84"/>
      <c r="AA307" s="84"/>
    </row>
    <row r="308" spans="2:27" x14ac:dyDescent="0.25">
      <c r="B308" s="91" t="s">
        <v>305</v>
      </c>
      <c r="C308" s="150">
        <v>56</v>
      </c>
      <c r="D308" s="16">
        <v>13007000</v>
      </c>
      <c r="E308" s="23">
        <v>0.1222</v>
      </c>
      <c r="F308" s="16">
        <f t="shared" si="218"/>
        <v>14596000</v>
      </c>
      <c r="G308" s="23">
        <v>1.4999999999999999E-2</v>
      </c>
      <c r="H308" s="16">
        <f t="shared" si="219"/>
        <v>14814940</v>
      </c>
      <c r="I308" s="23">
        <v>0.02</v>
      </c>
      <c r="J308" s="16">
        <f t="shared" si="220"/>
        <v>14887920</v>
      </c>
      <c r="K308" s="35">
        <v>54</v>
      </c>
      <c r="L308" s="35">
        <v>779706000</v>
      </c>
      <c r="M308" s="35">
        <v>40</v>
      </c>
      <c r="N308" s="35">
        <v>576542000</v>
      </c>
      <c r="O308" s="16">
        <f t="shared" si="221"/>
        <v>1356248000</v>
      </c>
      <c r="P308" s="16">
        <f t="shared" si="222"/>
        <v>694801283.19372654</v>
      </c>
      <c r="Q308" s="33">
        <f t="shared" si="223"/>
        <v>779705999.99999988</v>
      </c>
      <c r="R308" s="33">
        <f t="shared" si="224"/>
        <v>0</v>
      </c>
      <c r="S308" s="33">
        <f t="shared" si="225"/>
        <v>513760470.5043664</v>
      </c>
      <c r="T308" s="33">
        <f t="shared" si="226"/>
        <v>576542000</v>
      </c>
      <c r="U308" s="33">
        <f t="shared" si="227"/>
        <v>0</v>
      </c>
      <c r="V308" s="33">
        <f t="shared" si="228"/>
        <v>0</v>
      </c>
      <c r="X308" s="83"/>
      <c r="Y308" s="83"/>
      <c r="Z308" s="84"/>
      <c r="AA308" s="84"/>
    </row>
    <row r="309" spans="2:27" x14ac:dyDescent="0.25">
      <c r="B309" s="91" t="s">
        <v>306</v>
      </c>
      <c r="C309" s="150">
        <v>62</v>
      </c>
      <c r="D309" s="16">
        <v>12846000</v>
      </c>
      <c r="E309" s="23">
        <v>0.1222</v>
      </c>
      <c r="F309" s="16">
        <f t="shared" si="218"/>
        <v>14416000</v>
      </c>
      <c r="G309" s="23">
        <v>1.4999999999999999E-2</v>
      </c>
      <c r="H309" s="16">
        <f t="shared" si="219"/>
        <v>14632240</v>
      </c>
      <c r="I309" s="23">
        <v>0.02</v>
      </c>
      <c r="J309" s="16">
        <f t="shared" si="220"/>
        <v>14704320</v>
      </c>
      <c r="K309" s="35">
        <v>29</v>
      </c>
      <c r="L309" s="35">
        <v>411755600</v>
      </c>
      <c r="M309" s="35">
        <v>32</v>
      </c>
      <c r="N309" s="35">
        <v>455545600</v>
      </c>
      <c r="O309" s="16">
        <f t="shared" si="221"/>
        <v>867301200</v>
      </c>
      <c r="P309" s="16">
        <f t="shared" si="222"/>
        <v>366918196.39992869</v>
      </c>
      <c r="Q309" s="33">
        <f t="shared" si="223"/>
        <v>411755600</v>
      </c>
      <c r="R309" s="33">
        <f t="shared" si="224"/>
        <v>0</v>
      </c>
      <c r="S309" s="33">
        <f t="shared" si="225"/>
        <v>405939761.18338972</v>
      </c>
      <c r="T309" s="33">
        <f t="shared" si="226"/>
        <v>455545599.99999994</v>
      </c>
      <c r="U309" s="33">
        <f t="shared" si="227"/>
        <v>0</v>
      </c>
      <c r="V309" s="33">
        <f t="shared" si="228"/>
        <v>0</v>
      </c>
      <c r="X309" s="83"/>
      <c r="Y309" s="83"/>
      <c r="Z309" s="84"/>
      <c r="AA309" s="84"/>
    </row>
    <row r="310" spans="2:27" x14ac:dyDescent="0.25">
      <c r="B310" s="91" t="s">
        <v>307</v>
      </c>
      <c r="C310" s="150">
        <v>47</v>
      </c>
      <c r="D310" s="16">
        <v>12073000</v>
      </c>
      <c r="E310" s="23">
        <v>0.1222</v>
      </c>
      <c r="F310" s="16">
        <f t="shared" si="218"/>
        <v>13548000</v>
      </c>
      <c r="G310" s="23">
        <v>1.4999999999999999E-2</v>
      </c>
      <c r="H310" s="16">
        <f t="shared" si="219"/>
        <v>13751220</v>
      </c>
      <c r="I310" s="23">
        <v>0.02</v>
      </c>
      <c r="J310" s="16">
        <f t="shared" si="220"/>
        <v>13818960</v>
      </c>
      <c r="K310" s="35">
        <v>15.5</v>
      </c>
      <c r="L310" s="35">
        <v>194348200</v>
      </c>
      <c r="M310" s="35">
        <v>15</v>
      </c>
      <c r="N310" s="35">
        <v>189672000</v>
      </c>
      <c r="O310" s="16">
        <f t="shared" si="221"/>
        <v>384020200</v>
      </c>
      <c r="P310" s="16">
        <f t="shared" si="222"/>
        <v>173184993.76225272</v>
      </c>
      <c r="Q310" s="33">
        <f t="shared" si="223"/>
        <v>194348200</v>
      </c>
      <c r="R310" s="33">
        <f t="shared" si="224"/>
        <v>0</v>
      </c>
      <c r="S310" s="33">
        <f t="shared" si="225"/>
        <v>169018000.35644269</v>
      </c>
      <c r="T310" s="33">
        <f t="shared" si="226"/>
        <v>189672000</v>
      </c>
      <c r="U310" s="33">
        <f t="shared" si="227"/>
        <v>0</v>
      </c>
      <c r="V310" s="33">
        <f t="shared" si="228"/>
        <v>0</v>
      </c>
      <c r="X310" s="83"/>
      <c r="Y310" s="83"/>
      <c r="Z310" s="84"/>
      <c r="AA310" s="84"/>
    </row>
    <row r="311" spans="2:27" x14ac:dyDescent="0.25">
      <c r="B311" s="92" t="s">
        <v>87</v>
      </c>
      <c r="C311" s="150"/>
      <c r="D311" s="22"/>
      <c r="E311" s="23"/>
      <c r="F311" s="22"/>
      <c r="G311" s="5"/>
      <c r="H311" s="33"/>
      <c r="I311" s="5"/>
      <c r="J311" s="33"/>
      <c r="K311" s="35"/>
      <c r="L311" s="35"/>
      <c r="M311" s="35"/>
      <c r="N311" s="35"/>
      <c r="O311" s="16"/>
      <c r="P311" s="33"/>
      <c r="Q311" s="33"/>
      <c r="R311" s="33"/>
      <c r="S311" s="33"/>
      <c r="T311" s="33"/>
      <c r="U311" s="33"/>
      <c r="V311" s="34"/>
      <c r="X311" s="83"/>
      <c r="Y311" s="83"/>
      <c r="Z311" s="84"/>
      <c r="AA311" s="84"/>
    </row>
    <row r="312" spans="2:27" x14ac:dyDescent="0.25">
      <c r="B312" s="91" t="s">
        <v>308</v>
      </c>
      <c r="C312" s="150">
        <v>50</v>
      </c>
      <c r="D312" s="16">
        <v>8006000</v>
      </c>
      <c r="E312" s="23">
        <v>0.1222</v>
      </c>
      <c r="F312" s="16">
        <f t="shared" ref="F312:F315" si="229">+ROUND((D312*E312)+D312,-3)</f>
        <v>8984000</v>
      </c>
      <c r="G312" s="23">
        <v>1.4999999999999999E-2</v>
      </c>
      <c r="H312" s="16">
        <f>+(F312*G312)+F312</f>
        <v>9118760</v>
      </c>
      <c r="I312" s="23">
        <v>0.02</v>
      </c>
      <c r="J312" s="16">
        <f>+(F312*I312)+F312</f>
        <v>9163680</v>
      </c>
      <c r="K312" s="35">
        <v>11</v>
      </c>
      <c r="L312" s="35">
        <v>83321700</v>
      </c>
      <c r="M312" s="35">
        <v>10</v>
      </c>
      <c r="N312" s="35">
        <v>74337700</v>
      </c>
      <c r="O312" s="16">
        <f>L312+N312</f>
        <v>157659400</v>
      </c>
      <c r="P312" s="16">
        <f>L312/(1+E312)</f>
        <v>74248529.673854917</v>
      </c>
      <c r="Q312" s="33">
        <f t="shared" ref="Q312:Q315" si="230">(P312*$Q$9)+P312</f>
        <v>83321699.999999985</v>
      </c>
      <c r="R312" s="33">
        <f>L312-Q312</f>
        <v>0</v>
      </c>
      <c r="S312" s="33">
        <f>N312/(1+E312)</f>
        <v>66242826.590625554</v>
      </c>
      <c r="T312" s="33">
        <f t="shared" ref="T312:T315" si="231">(S312*$T$9)+S312</f>
        <v>74337700</v>
      </c>
      <c r="U312" s="33">
        <f>N312-T312</f>
        <v>0</v>
      </c>
      <c r="V312" s="33">
        <f t="shared" ref="V312:V315" si="232">R312+U312</f>
        <v>0</v>
      </c>
      <c r="X312" s="83"/>
      <c r="Y312" s="83"/>
      <c r="Z312" s="84"/>
      <c r="AA312" s="84"/>
    </row>
    <row r="313" spans="2:27" x14ac:dyDescent="0.25">
      <c r="B313" s="91" t="s">
        <v>309</v>
      </c>
      <c r="C313" s="150">
        <v>116</v>
      </c>
      <c r="D313" s="16">
        <v>9786000</v>
      </c>
      <c r="E313" s="23">
        <v>0</v>
      </c>
      <c r="F313" s="16">
        <f t="shared" si="229"/>
        <v>9786000</v>
      </c>
      <c r="G313" s="23">
        <v>1.4999999999999999E-2</v>
      </c>
      <c r="H313" s="16">
        <f>+(F313*G313)+F313</f>
        <v>9932790</v>
      </c>
      <c r="I313" s="23">
        <v>0.02</v>
      </c>
      <c r="J313" s="16">
        <f>+(F313*I313)+F313</f>
        <v>9981720</v>
      </c>
      <c r="K313" s="35">
        <v>17</v>
      </c>
      <c r="L313" s="35">
        <v>129664900</v>
      </c>
      <c r="M313" s="35">
        <v>17</v>
      </c>
      <c r="N313" s="35">
        <v>124282200</v>
      </c>
      <c r="O313" s="16">
        <f>L313+N313</f>
        <v>253947100</v>
      </c>
      <c r="P313" s="16">
        <f>L313/(1+E313)</f>
        <v>129664900</v>
      </c>
      <c r="Q313" s="33">
        <f t="shared" si="230"/>
        <v>145509950.78</v>
      </c>
      <c r="R313" s="33">
        <f>L313-Q313</f>
        <v>-15845050.780000001</v>
      </c>
      <c r="S313" s="33">
        <f>N313/(1+E313)</f>
        <v>124282200</v>
      </c>
      <c r="T313" s="33">
        <f t="shared" si="231"/>
        <v>139469484.84</v>
      </c>
      <c r="U313" s="33">
        <f>N313-T313</f>
        <v>-15187284.840000004</v>
      </c>
      <c r="V313" s="33">
        <f t="shared" si="232"/>
        <v>-31032335.620000005</v>
      </c>
      <c r="X313" s="83"/>
      <c r="Y313" s="83"/>
      <c r="Z313" s="84"/>
      <c r="AA313" s="84"/>
    </row>
    <row r="314" spans="2:27" x14ac:dyDescent="0.25">
      <c r="B314" s="91" t="s">
        <v>310</v>
      </c>
      <c r="C314" s="150">
        <v>50</v>
      </c>
      <c r="D314" s="16">
        <v>8006000</v>
      </c>
      <c r="E314" s="23">
        <v>0.1222</v>
      </c>
      <c r="F314" s="16">
        <f t="shared" si="229"/>
        <v>8984000</v>
      </c>
      <c r="G314" s="23">
        <v>1.4999999999999999E-2</v>
      </c>
      <c r="H314" s="16">
        <f>+(F314*G314)+F314</f>
        <v>9118760</v>
      </c>
      <c r="I314" s="23">
        <v>0.02</v>
      </c>
      <c r="J314" s="16">
        <f>+(F314*I314)+F314</f>
        <v>9163680</v>
      </c>
      <c r="K314" s="35">
        <v>10</v>
      </c>
      <c r="L314" s="35">
        <v>35126000</v>
      </c>
      <c r="M314" s="35">
        <v>9</v>
      </c>
      <c r="N314" s="35">
        <v>33437200</v>
      </c>
      <c r="O314" s="16">
        <f>L314+N314</f>
        <v>68563200</v>
      </c>
      <c r="P314" s="16">
        <f>L314/(1+E314)</f>
        <v>31301015.861700229</v>
      </c>
      <c r="Q314" s="33">
        <f t="shared" si="230"/>
        <v>35126000</v>
      </c>
      <c r="R314" s="33">
        <f>L314-Q314</f>
        <v>0</v>
      </c>
      <c r="S314" s="33">
        <f>N314/(1+E314)</f>
        <v>29796114.774549987</v>
      </c>
      <c r="T314" s="33">
        <f t="shared" si="231"/>
        <v>33437199.999999996</v>
      </c>
      <c r="U314" s="33">
        <f>N314-T314</f>
        <v>0</v>
      </c>
      <c r="V314" s="33">
        <f t="shared" si="232"/>
        <v>0</v>
      </c>
      <c r="X314" s="83"/>
      <c r="Y314" s="83"/>
      <c r="Z314" s="84"/>
      <c r="AA314" s="84"/>
    </row>
    <row r="315" spans="2:27" x14ac:dyDescent="0.25">
      <c r="B315" s="91" t="s">
        <v>311</v>
      </c>
      <c r="C315" s="150">
        <v>115</v>
      </c>
      <c r="D315" s="16">
        <v>9786000</v>
      </c>
      <c r="E315" s="23">
        <v>0</v>
      </c>
      <c r="F315" s="16">
        <f t="shared" si="229"/>
        <v>9786000</v>
      </c>
      <c r="G315" s="23">
        <v>1.4999999999999999E-2</v>
      </c>
      <c r="H315" s="16">
        <f>+(F315*G315)+F315</f>
        <v>9932790</v>
      </c>
      <c r="I315" s="23">
        <v>0.02</v>
      </c>
      <c r="J315" s="16">
        <f>+(F315*I315)+F315</f>
        <v>9981720</v>
      </c>
      <c r="K315" s="35">
        <v>2</v>
      </c>
      <c r="L315" s="35">
        <v>19572000</v>
      </c>
      <c r="M315" s="35">
        <v>2</v>
      </c>
      <c r="N315" s="35">
        <v>19572000</v>
      </c>
      <c r="O315" s="16">
        <f>L315+N315</f>
        <v>39144000</v>
      </c>
      <c r="P315" s="16">
        <f>L315/(1+E315)</f>
        <v>19572000</v>
      </c>
      <c r="Q315" s="33">
        <f t="shared" si="230"/>
        <v>21963698.399999999</v>
      </c>
      <c r="R315" s="33">
        <f>L315-Q315</f>
        <v>-2391698.3999999985</v>
      </c>
      <c r="S315" s="33">
        <f>N315/(1+E315)</f>
        <v>19572000</v>
      </c>
      <c r="T315" s="33">
        <f t="shared" si="231"/>
        <v>21963698.399999999</v>
      </c>
      <c r="U315" s="33">
        <f>N315-T315</f>
        <v>-2391698.3999999985</v>
      </c>
      <c r="V315" s="33">
        <f t="shared" si="232"/>
        <v>-4783396.799999997</v>
      </c>
      <c r="X315" s="83"/>
      <c r="Y315" s="83"/>
      <c r="Z315" s="84"/>
      <c r="AA315" s="84"/>
    </row>
    <row r="316" spans="2:27" x14ac:dyDescent="0.25">
      <c r="B316" s="92" t="s">
        <v>94</v>
      </c>
      <c r="C316" s="150"/>
      <c r="D316" s="22"/>
      <c r="E316" s="23"/>
      <c r="F316" s="22"/>
      <c r="G316" s="5"/>
      <c r="H316" s="33"/>
      <c r="I316" s="5"/>
      <c r="J316" s="33"/>
      <c r="K316" s="35"/>
      <c r="L316" s="35"/>
      <c r="M316" s="35"/>
      <c r="N316" s="35"/>
      <c r="O316" s="16"/>
      <c r="P316" s="33"/>
      <c r="Q316" s="33"/>
      <c r="R316" s="33"/>
      <c r="S316" s="33"/>
      <c r="T316" s="33"/>
      <c r="U316" s="33"/>
      <c r="V316" s="34"/>
      <c r="X316" s="83"/>
      <c r="Y316" s="83"/>
      <c r="Z316" s="84"/>
      <c r="AA316" s="84"/>
    </row>
    <row r="317" spans="2:27" x14ac:dyDescent="0.25">
      <c r="B317" s="91" t="s">
        <v>312</v>
      </c>
      <c r="C317" s="150">
        <v>41</v>
      </c>
      <c r="D317" s="16">
        <v>9396000</v>
      </c>
      <c r="E317" s="23">
        <v>0.1222</v>
      </c>
      <c r="F317" s="16">
        <f>+ROUND((D317*E317)+D317,-3)</f>
        <v>10544000</v>
      </c>
      <c r="G317" s="23">
        <v>1.4999999999999999E-2</v>
      </c>
      <c r="H317" s="16">
        <f>+(F317*G317)+F317</f>
        <v>10702160</v>
      </c>
      <c r="I317" s="23">
        <v>0.02</v>
      </c>
      <c r="J317" s="16">
        <f>+(F317*I317)+F317</f>
        <v>10754880</v>
      </c>
      <c r="K317" s="35">
        <v>106</v>
      </c>
      <c r="L317" s="35">
        <v>905729600</v>
      </c>
      <c r="M317" s="35">
        <v>80</v>
      </c>
      <c r="N317" s="35">
        <v>687468800</v>
      </c>
      <c r="O317" s="16">
        <f>L317+N317</f>
        <v>1593198400</v>
      </c>
      <c r="P317" s="16">
        <f>L317/(1+E317)</f>
        <v>807101764.39137399</v>
      </c>
      <c r="Q317" s="33">
        <f t="shared" ref="Q317:Q320" si="233">(P317*$Q$9)+P317</f>
        <v>905729599.99999988</v>
      </c>
      <c r="R317" s="33">
        <f>L317-Q317</f>
        <v>0</v>
      </c>
      <c r="S317" s="33">
        <f>N317/(1+E317)</f>
        <v>612608091.24933159</v>
      </c>
      <c r="T317" s="33">
        <f t="shared" ref="T317:T320" si="234">(S317*$T$9)+S317</f>
        <v>687468799.99999988</v>
      </c>
      <c r="U317" s="33">
        <f>N317-T317</f>
        <v>0</v>
      </c>
      <c r="V317" s="33">
        <f t="shared" ref="V317:V320" si="235">R317+U317</f>
        <v>0</v>
      </c>
      <c r="X317" s="83"/>
      <c r="Y317" s="83"/>
      <c r="Z317" s="84"/>
      <c r="AA317" s="84"/>
    </row>
    <row r="318" spans="2:27" x14ac:dyDescent="0.25">
      <c r="B318" s="91" t="s">
        <v>313</v>
      </c>
      <c r="C318" s="150">
        <v>31</v>
      </c>
      <c r="D318" s="16">
        <v>4431000</v>
      </c>
      <c r="E318" s="23">
        <v>0.1222</v>
      </c>
      <c r="F318" s="16">
        <f t="shared" ref="F318:F320" si="236">+ROUND((D318*E318)+D318,-3)</f>
        <v>4972000</v>
      </c>
      <c r="G318" s="23">
        <v>1.4999999999999999E-2</v>
      </c>
      <c r="H318" s="16">
        <f>+(F318*G318)+F318</f>
        <v>5046580</v>
      </c>
      <c r="I318" s="23"/>
      <c r="J318" s="16"/>
      <c r="K318" s="35">
        <v>65</v>
      </c>
      <c r="L318" s="35">
        <v>315722000</v>
      </c>
      <c r="M318" s="35">
        <v>56</v>
      </c>
      <c r="N318" s="35">
        <v>274703000</v>
      </c>
      <c r="O318" s="16">
        <f>L318+N318</f>
        <v>590425000</v>
      </c>
      <c r="P318" s="16">
        <f>L318/(1+E318)</f>
        <v>281342006.77241129</v>
      </c>
      <c r="Q318" s="33">
        <f t="shared" si="233"/>
        <v>315721999.99999994</v>
      </c>
      <c r="R318" s="33">
        <f>L318-Q318</f>
        <v>0</v>
      </c>
      <c r="S318" s="33">
        <f>N318/(1+E318)</f>
        <v>244789698.80591694</v>
      </c>
      <c r="T318" s="33">
        <f t="shared" si="234"/>
        <v>274703000</v>
      </c>
      <c r="U318" s="33">
        <f>N318-T318</f>
        <v>0</v>
      </c>
      <c r="V318" s="33">
        <f t="shared" si="235"/>
        <v>0</v>
      </c>
      <c r="X318" s="83"/>
      <c r="Y318" s="83"/>
      <c r="Z318" s="84"/>
      <c r="AA318" s="84"/>
    </row>
    <row r="319" spans="2:27" x14ac:dyDescent="0.25">
      <c r="B319" s="91" t="s">
        <v>314</v>
      </c>
      <c r="C319" s="150">
        <v>41</v>
      </c>
      <c r="D319" s="16">
        <v>5317000</v>
      </c>
      <c r="E319" s="23">
        <v>0.1222</v>
      </c>
      <c r="F319" s="16">
        <f t="shared" si="236"/>
        <v>5967000</v>
      </c>
      <c r="G319" s="23">
        <v>1.4999999999999999E-2</v>
      </c>
      <c r="H319" s="16">
        <f>+(F319*G319)+F319</f>
        <v>6056505</v>
      </c>
      <c r="I319" s="23">
        <v>0.02</v>
      </c>
      <c r="J319" s="16">
        <f>+(F319*I319)+F319</f>
        <v>6086340</v>
      </c>
      <c r="K319" s="35">
        <v>245.5</v>
      </c>
      <c r="L319" s="35">
        <v>1292452200</v>
      </c>
      <c r="M319" s="35">
        <v>217.5</v>
      </c>
      <c r="N319" s="35">
        <v>1205632350</v>
      </c>
      <c r="O319" s="16">
        <f>L319+N319</f>
        <v>2498084550</v>
      </c>
      <c r="P319" s="16">
        <f>L319/(1+E319)</f>
        <v>1151712885.4036713</v>
      </c>
      <c r="Q319" s="33">
        <f t="shared" si="233"/>
        <v>1292452200</v>
      </c>
      <c r="R319" s="33">
        <f>L319-Q319</f>
        <v>0</v>
      </c>
      <c r="S319" s="33">
        <f>N319/(1+E319)</f>
        <v>1074347130.6362503</v>
      </c>
      <c r="T319" s="33">
        <f t="shared" si="234"/>
        <v>1205632350</v>
      </c>
      <c r="U319" s="33">
        <f>N319-T319</f>
        <v>0</v>
      </c>
      <c r="V319" s="33">
        <f t="shared" si="235"/>
        <v>0</v>
      </c>
      <c r="X319" s="83"/>
      <c r="Y319" s="83"/>
      <c r="Z319" s="84"/>
      <c r="AA319" s="84"/>
    </row>
    <row r="320" spans="2:27" x14ac:dyDescent="0.25">
      <c r="B320" s="91" t="s">
        <v>315</v>
      </c>
      <c r="C320" s="150">
        <v>44</v>
      </c>
      <c r="D320" s="16">
        <v>9396000</v>
      </c>
      <c r="E320" s="23">
        <v>0.1222</v>
      </c>
      <c r="F320" s="16">
        <f t="shared" si="236"/>
        <v>10544000</v>
      </c>
      <c r="G320" s="23">
        <v>1.4999999999999999E-2</v>
      </c>
      <c r="H320" s="16">
        <f>+(F320*G320)+F320</f>
        <v>10702160</v>
      </c>
      <c r="I320" s="23">
        <v>0.02</v>
      </c>
      <c r="J320" s="16">
        <f>+(F320*I320)+F320</f>
        <v>10754880</v>
      </c>
      <c r="K320" s="35">
        <v>60</v>
      </c>
      <c r="L320" s="35">
        <v>483442400</v>
      </c>
      <c r="M320" s="35">
        <v>79</v>
      </c>
      <c r="N320" s="35">
        <v>682724000</v>
      </c>
      <c r="O320" s="16">
        <f>L320+N320</f>
        <v>1166166400</v>
      </c>
      <c r="P320" s="16">
        <f>L320/(1+E320)</f>
        <v>430798788.0948137</v>
      </c>
      <c r="Q320" s="33">
        <f t="shared" si="233"/>
        <v>483442399.99999994</v>
      </c>
      <c r="R320" s="33">
        <f>L320-Q320</f>
        <v>0</v>
      </c>
      <c r="S320" s="33">
        <f>N320/(1+E320)</f>
        <v>608379967.92015684</v>
      </c>
      <c r="T320" s="33">
        <f t="shared" si="234"/>
        <v>682724000</v>
      </c>
      <c r="U320" s="33">
        <f>N320-T320</f>
        <v>0</v>
      </c>
      <c r="V320" s="33">
        <f t="shared" si="235"/>
        <v>0</v>
      </c>
      <c r="X320" s="83"/>
      <c r="Y320" s="83"/>
      <c r="Z320" s="84"/>
      <c r="AA320" s="84"/>
    </row>
    <row r="321" spans="2:27" x14ac:dyDescent="0.25">
      <c r="B321" s="92" t="s">
        <v>316</v>
      </c>
      <c r="C321" s="150"/>
      <c r="D321" s="16"/>
      <c r="E321" s="23"/>
      <c r="F321" s="16"/>
      <c r="G321" s="23"/>
      <c r="H321" s="16"/>
      <c r="I321" s="23"/>
      <c r="J321" s="16"/>
      <c r="K321" s="35"/>
      <c r="L321" s="35"/>
      <c r="M321" s="35"/>
      <c r="N321" s="35"/>
      <c r="O321" s="16"/>
      <c r="P321" s="16"/>
      <c r="Q321" s="33"/>
      <c r="R321" s="33"/>
      <c r="S321" s="33"/>
      <c r="T321" s="33"/>
      <c r="U321" s="33"/>
      <c r="V321" s="140"/>
      <c r="X321" s="83"/>
      <c r="Y321" s="83"/>
      <c r="Z321" s="84"/>
      <c r="AA321" s="84"/>
    </row>
    <row r="322" spans="2:27" x14ac:dyDescent="0.25">
      <c r="B322" s="91" t="s">
        <v>317</v>
      </c>
      <c r="C322" s="150">
        <v>40</v>
      </c>
      <c r="D322" s="16">
        <v>6330000</v>
      </c>
      <c r="E322" s="23">
        <v>0.1222</v>
      </c>
      <c r="F322" s="16">
        <f t="shared" ref="F322" si="237">+ROUND((D322*E322)+D322,-3)</f>
        <v>7104000</v>
      </c>
      <c r="G322" s="23">
        <v>1.4999999999999999E-2</v>
      </c>
      <c r="H322" s="16">
        <f>+(F322*G322)+F322</f>
        <v>7210560</v>
      </c>
      <c r="I322" s="23">
        <v>0.02</v>
      </c>
      <c r="J322" s="16">
        <f>+(F322*I322)+F322</f>
        <v>7246080</v>
      </c>
      <c r="K322" s="35">
        <v>40</v>
      </c>
      <c r="L322" s="35">
        <v>281299629.60000002</v>
      </c>
      <c r="M322" s="35">
        <v>48</v>
      </c>
      <c r="N322" s="35">
        <v>338127837.60000002</v>
      </c>
      <c r="O322" s="16">
        <f>L322+N322</f>
        <v>619427467.20000005</v>
      </c>
      <c r="P322" s="16">
        <f>L322/(1+E322)</f>
        <v>250668000</v>
      </c>
      <c r="Q322" s="33">
        <f>(P322*$Q$9)+P322</f>
        <v>281299629.60000002</v>
      </c>
      <c r="R322" s="33">
        <f>L322-Q322</f>
        <v>0</v>
      </c>
      <c r="S322" s="33">
        <f>N322/(1+E322)</f>
        <v>301308000</v>
      </c>
      <c r="T322" s="33">
        <f>(S322*$T$9)+S322</f>
        <v>338127837.60000002</v>
      </c>
      <c r="U322" s="33">
        <f>N322-T322</f>
        <v>0</v>
      </c>
      <c r="V322" s="33">
        <f>R322+U322</f>
        <v>0</v>
      </c>
      <c r="X322" s="83"/>
      <c r="Y322" s="83"/>
      <c r="Z322" s="84"/>
      <c r="AA322" s="84"/>
    </row>
    <row r="323" spans="2:27" x14ac:dyDescent="0.25">
      <c r="B323" s="92" t="s">
        <v>318</v>
      </c>
      <c r="C323" s="150"/>
      <c r="D323" s="22"/>
      <c r="E323" s="23"/>
      <c r="F323" s="22"/>
      <c r="G323" s="5"/>
      <c r="H323" s="33"/>
      <c r="I323" s="5"/>
      <c r="J323" s="33"/>
      <c r="K323" s="35"/>
      <c r="L323" s="35"/>
      <c r="M323" s="35"/>
      <c r="N323" s="35"/>
      <c r="O323" s="16"/>
      <c r="P323" s="33"/>
      <c r="Q323" s="33"/>
      <c r="R323" s="33"/>
      <c r="S323" s="33"/>
      <c r="T323" s="33"/>
      <c r="U323" s="33"/>
      <c r="V323" s="34"/>
      <c r="X323" s="83"/>
      <c r="Y323" s="83"/>
      <c r="Z323" s="84"/>
      <c r="AA323" s="84"/>
    </row>
    <row r="324" spans="2:27" ht="11" thickBot="1" x14ac:dyDescent="0.3">
      <c r="B324" s="94" t="s">
        <v>319</v>
      </c>
      <c r="C324" s="151">
        <v>60</v>
      </c>
      <c r="D324" s="16">
        <v>13973000</v>
      </c>
      <c r="E324" s="23">
        <v>0.1222</v>
      </c>
      <c r="F324" s="16">
        <f>+ROUND((D324*E324)+D324,-3)</f>
        <v>15681000</v>
      </c>
      <c r="G324" s="23">
        <v>1.4999999999999999E-2</v>
      </c>
      <c r="H324" s="16">
        <f>+(F324*G324)+F324</f>
        <v>15916215</v>
      </c>
      <c r="I324" s="23">
        <v>0.02</v>
      </c>
      <c r="J324" s="16">
        <f>+(F324*I324)+F324</f>
        <v>15994620</v>
      </c>
      <c r="K324" s="35">
        <v>34</v>
      </c>
      <c r="L324" s="35">
        <v>488440512</v>
      </c>
      <c r="M324" s="35">
        <v>33</v>
      </c>
      <c r="N324" s="35">
        <v>470415018</v>
      </c>
      <c r="O324" s="16">
        <f>L324+N324</f>
        <v>958855530</v>
      </c>
      <c r="P324" s="16">
        <f>L324/(1+E324)</f>
        <v>435252639.45820707</v>
      </c>
      <c r="Q324" s="33">
        <f>(P324*$Q$9)+P324</f>
        <v>488440512</v>
      </c>
      <c r="R324" s="33">
        <f>L324-Q324</f>
        <v>0</v>
      </c>
      <c r="S324" s="33">
        <f>N324/(1+E324)</f>
        <v>419189999.99999994</v>
      </c>
      <c r="T324" s="33">
        <f>(S324*$T$9)+S324</f>
        <v>470415017.99999994</v>
      </c>
      <c r="U324" s="33">
        <f>N324-T324</f>
        <v>0</v>
      </c>
      <c r="V324" s="33">
        <f>R324+U324</f>
        <v>0</v>
      </c>
      <c r="X324" s="83"/>
      <c r="Y324" s="83"/>
      <c r="Z324" s="84"/>
      <c r="AA324" s="84"/>
    </row>
    <row r="325" spans="2:27" ht="11" thickBot="1" x14ac:dyDescent="0.3">
      <c r="B325" s="95" t="s">
        <v>320</v>
      </c>
      <c r="C325" s="26"/>
      <c r="D325" s="109">
        <f>SUM(D94:D324)</f>
        <v>3261764000</v>
      </c>
      <c r="E325" s="55"/>
      <c r="F325" s="109">
        <f>SUM(F94:F324)</f>
        <v>3631610000</v>
      </c>
      <c r="G325" s="56"/>
      <c r="H325" s="109">
        <f>SUM(H94:H324)</f>
        <v>3677716600</v>
      </c>
      <c r="I325" s="26"/>
      <c r="J325" s="109">
        <f t="shared" ref="J325:V325" si="238">SUM(J94:J324)</f>
        <v>1889801940</v>
      </c>
      <c r="K325" s="110">
        <f t="shared" si="238"/>
        <v>4798.2</v>
      </c>
      <c r="L325" s="109">
        <f t="shared" si="238"/>
        <v>60454158554.599998</v>
      </c>
      <c r="M325" s="110">
        <f t="shared" si="238"/>
        <v>4567.2</v>
      </c>
      <c r="N325" s="109">
        <f t="shared" si="238"/>
        <v>55686316417.599998</v>
      </c>
      <c r="O325" s="109">
        <f t="shared" si="238"/>
        <v>116140474972.2</v>
      </c>
      <c r="P325" s="111">
        <f t="shared" si="238"/>
        <v>54104812045.588844</v>
      </c>
      <c r="Q325" s="109">
        <f t="shared" si="238"/>
        <v>60716420077.559792</v>
      </c>
      <c r="R325" s="109">
        <f t="shared" si="238"/>
        <v>-262261522.9598</v>
      </c>
      <c r="S325" s="111">
        <f t="shared" si="238"/>
        <v>49872082536.135254</v>
      </c>
      <c r="T325" s="109">
        <f t="shared" si="238"/>
        <v>55966451022.05101</v>
      </c>
      <c r="U325" s="109">
        <f t="shared" si="238"/>
        <v>-280134604.45099992</v>
      </c>
      <c r="V325" s="109">
        <f t="shared" si="238"/>
        <v>-542396127.41079998</v>
      </c>
      <c r="X325" s="83"/>
      <c r="Y325" s="83"/>
      <c r="Z325" s="84"/>
      <c r="AA325" s="84"/>
    </row>
    <row r="326" spans="2:27" ht="11" thickBot="1" x14ac:dyDescent="0.3">
      <c r="B326" s="96" t="s">
        <v>321</v>
      </c>
      <c r="C326" s="27"/>
      <c r="D326" s="57"/>
      <c r="E326" s="58"/>
      <c r="F326" s="112">
        <f>SUMPRODUCT(F94:F324,E94:E324)/F325</f>
        <v>0.11428323443321282</v>
      </c>
      <c r="G326" s="59"/>
      <c r="H326" s="60"/>
      <c r="I326" s="29"/>
      <c r="J326" s="29"/>
      <c r="K326" s="61"/>
      <c r="L326" s="143"/>
      <c r="M326" s="61"/>
      <c r="N326" s="143"/>
      <c r="O326" s="144">
        <f>SUMPRODUCT(O94:O324,E94:E324)/O325</f>
        <v>0.117529826853725</v>
      </c>
      <c r="P326" s="29"/>
      <c r="Q326" s="29"/>
      <c r="R326" s="29"/>
      <c r="S326" s="29"/>
      <c r="T326" s="29"/>
      <c r="U326" s="29"/>
      <c r="V326" s="141"/>
    </row>
    <row r="327" spans="2:27" ht="11" thickBot="1" x14ac:dyDescent="0.3">
      <c r="B327" s="97" t="s">
        <v>322</v>
      </c>
      <c r="C327" s="28"/>
      <c r="D327" s="62"/>
      <c r="E327" s="63"/>
      <c r="F327" s="64"/>
      <c r="G327" s="65"/>
      <c r="H327" s="66"/>
      <c r="I327" s="28"/>
      <c r="J327" s="28"/>
      <c r="K327" s="113">
        <f t="shared" ref="K327:V327" si="239">K325+K90</f>
        <v>21880.5</v>
      </c>
      <c r="L327" s="114">
        <f t="shared" si="239"/>
        <v>274016598424.80002</v>
      </c>
      <c r="M327" s="113">
        <f t="shared" si="239"/>
        <v>21518.3</v>
      </c>
      <c r="N327" s="114">
        <f t="shared" si="239"/>
        <v>269403080533.60001</v>
      </c>
      <c r="O327" s="114">
        <f t="shared" si="239"/>
        <v>543419678958.40002</v>
      </c>
      <c r="P327" s="114">
        <f t="shared" si="239"/>
        <v>244411744740.47388</v>
      </c>
      <c r="Q327" s="114">
        <f t="shared" si="239"/>
        <v>274278859947.7598</v>
      </c>
      <c r="R327" s="114">
        <f t="shared" si="239"/>
        <v>-262261522.9598</v>
      </c>
      <c r="S327" s="114">
        <f t="shared" si="239"/>
        <v>240316534608.84958</v>
      </c>
      <c r="T327" s="114">
        <f t="shared" si="239"/>
        <v>269683215138.05103</v>
      </c>
      <c r="U327" s="114">
        <f t="shared" si="239"/>
        <v>-280134604.45099992</v>
      </c>
      <c r="V327" s="142">
        <f t="shared" si="239"/>
        <v>-542396127.41079998</v>
      </c>
      <c r="X327" s="83"/>
      <c r="Y327" s="83"/>
      <c r="Z327" s="84"/>
      <c r="AA327" s="84"/>
    </row>
    <row r="328" spans="2:27" ht="11" thickBot="1" x14ac:dyDescent="0.3">
      <c r="B328" s="96" t="s">
        <v>323</v>
      </c>
      <c r="C328" s="29"/>
      <c r="D328" s="57"/>
      <c r="E328" s="58"/>
      <c r="F328" s="67"/>
      <c r="G328" s="59"/>
      <c r="H328" s="60"/>
      <c r="I328" s="29"/>
      <c r="J328" s="29"/>
      <c r="K328" s="29"/>
      <c r="L328" s="29"/>
      <c r="M328" s="29"/>
      <c r="N328" s="29"/>
      <c r="O328" s="144">
        <f>((O325*O326)+(O90*O91))/(O90+O325)</f>
        <v>0.12120188353787553</v>
      </c>
      <c r="P328" s="29"/>
      <c r="Q328" s="29"/>
      <c r="R328" s="29"/>
      <c r="S328" s="29"/>
      <c r="T328" s="29"/>
      <c r="U328" s="29"/>
      <c r="V328" s="141"/>
    </row>
    <row r="330" spans="2:27" x14ac:dyDescent="0.25">
      <c r="B330" s="68" t="s">
        <v>324</v>
      </c>
    </row>
    <row r="331" spans="2:27" x14ac:dyDescent="0.25">
      <c r="B331" s="44" t="s">
        <v>325</v>
      </c>
    </row>
    <row r="332" spans="2:27" x14ac:dyDescent="0.25">
      <c r="O332" s="36"/>
    </row>
    <row r="334" spans="2:27" x14ac:dyDescent="0.25">
      <c r="G334" s="40"/>
      <c r="I334" s="40"/>
    </row>
  </sheetData>
  <sheetProtection sheet="1" formatCells="0" formatColumns="0" formatRows="0" insertColumns="0" insertRows="0" insertHyperlinks="0" deleteColumns="0" deleteRows="0"/>
  <hyperlinks>
    <hyperlink ref="B2" location="Contenido!A1" display="Volver al menú" xr:uid="{B0C8CA1E-E44E-414B-97E9-F6E45BE3DFD7}"/>
  </hyperlink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A1:G50"/>
  <sheetViews>
    <sheetView showGridLines="0" zoomScaleNormal="100" workbookViewId="0">
      <selection activeCell="B11" sqref="B11"/>
    </sheetView>
  </sheetViews>
  <sheetFormatPr baseColWidth="10" defaultColWidth="11.453125" defaultRowHeight="12.5" x14ac:dyDescent="0.25"/>
  <cols>
    <col min="1" max="1" width="18.26953125" style="85" customWidth="1"/>
    <col min="2" max="2" width="60.81640625" style="85" customWidth="1"/>
    <col min="3" max="3" width="14.26953125" style="85" customWidth="1"/>
    <col min="4" max="4" width="11.81640625" style="85" customWidth="1"/>
    <col min="5" max="5" width="12.81640625" style="85" customWidth="1"/>
    <col min="6" max="16384" width="11.453125" style="85"/>
  </cols>
  <sheetData>
    <row r="1" spans="1:7" x14ac:dyDescent="0.25">
      <c r="A1" s="100"/>
    </row>
    <row r="2" spans="1:7" ht="14.5" x14ac:dyDescent="0.35">
      <c r="A2" s="161" t="s">
        <v>402</v>
      </c>
      <c r="B2" s="115"/>
      <c r="C2" s="115"/>
      <c r="D2" s="115"/>
      <c r="E2" s="115"/>
      <c r="F2" s="115"/>
      <c r="G2" s="115"/>
    </row>
    <row r="3" spans="1:7" ht="7.5" customHeight="1" x14ac:dyDescent="0.6">
      <c r="B3" s="166"/>
      <c r="C3" s="166"/>
      <c r="D3" s="166"/>
      <c r="E3" s="166"/>
      <c r="F3" s="115"/>
      <c r="G3" s="115"/>
    </row>
    <row r="4" spans="1:7" ht="15" customHeight="1" x14ac:dyDescent="0.45">
      <c r="A4" s="164" t="s">
        <v>0</v>
      </c>
      <c r="B4" s="163"/>
      <c r="C4" s="163"/>
      <c r="D4" s="163"/>
      <c r="E4" s="163"/>
      <c r="F4" s="115"/>
      <c r="G4" s="115"/>
    </row>
    <row r="5" spans="1:7" ht="14.5" customHeight="1" x14ac:dyDescent="0.45">
      <c r="A5" s="164" t="s">
        <v>1</v>
      </c>
      <c r="B5" s="162"/>
      <c r="C5" s="162"/>
      <c r="D5" s="162"/>
      <c r="E5" s="162"/>
      <c r="F5" s="115"/>
      <c r="G5" s="115"/>
    </row>
    <row r="6" spans="1:7" ht="15.5" customHeight="1" x14ac:dyDescent="0.45">
      <c r="A6" s="165" t="s">
        <v>404</v>
      </c>
      <c r="B6" s="162"/>
      <c r="C6" s="162"/>
      <c r="D6" s="162"/>
      <c r="E6" s="162"/>
      <c r="F6" s="115"/>
      <c r="G6" s="115"/>
    </row>
    <row r="7" spans="1:7" ht="13" thickBot="1" x14ac:dyDescent="0.3">
      <c r="B7" s="115"/>
      <c r="C7" s="115"/>
      <c r="D7" s="115"/>
      <c r="E7" s="115"/>
      <c r="F7" s="115"/>
      <c r="G7" s="115"/>
    </row>
    <row r="8" spans="1:7" ht="13" x14ac:dyDescent="0.3">
      <c r="B8" s="116" t="s">
        <v>326</v>
      </c>
      <c r="C8" s="117" t="s">
        <v>331</v>
      </c>
      <c r="D8" s="117" t="s">
        <v>332</v>
      </c>
      <c r="E8" s="118" t="s">
        <v>333</v>
      </c>
      <c r="F8" s="115"/>
      <c r="G8" s="115"/>
    </row>
    <row r="9" spans="1:7" x14ac:dyDescent="0.25">
      <c r="B9" s="167" t="s">
        <v>327</v>
      </c>
      <c r="C9" s="120" t="s">
        <v>335</v>
      </c>
      <c r="D9" s="122">
        <v>0.1222</v>
      </c>
      <c r="E9" s="123" t="s">
        <v>336</v>
      </c>
      <c r="F9" s="115"/>
      <c r="G9" s="115"/>
    </row>
    <row r="10" spans="1:7" x14ac:dyDescent="0.25">
      <c r="B10" s="124" t="s">
        <v>328</v>
      </c>
      <c r="C10" s="125" t="s">
        <v>338</v>
      </c>
      <c r="D10" s="127">
        <v>0.1222</v>
      </c>
      <c r="E10" s="128" t="s">
        <v>339</v>
      </c>
      <c r="F10" s="115"/>
      <c r="G10" s="115"/>
    </row>
    <row r="11" spans="1:7" x14ac:dyDescent="0.25">
      <c r="B11" s="124" t="s">
        <v>329</v>
      </c>
      <c r="C11" s="125" t="s">
        <v>341</v>
      </c>
      <c r="D11" s="127">
        <v>0.1222</v>
      </c>
      <c r="E11" s="128" t="s">
        <v>342</v>
      </c>
      <c r="F11" s="115"/>
      <c r="G11" s="115"/>
    </row>
    <row r="12" spans="1:7" x14ac:dyDescent="0.25">
      <c r="B12" s="124" t="s">
        <v>330</v>
      </c>
      <c r="C12" s="125" t="s">
        <v>344</v>
      </c>
      <c r="D12" s="127">
        <v>0.1222</v>
      </c>
      <c r="E12" s="128" t="s">
        <v>345</v>
      </c>
      <c r="F12" s="115"/>
      <c r="G12" s="115"/>
    </row>
    <row r="13" spans="1:7" ht="13" x14ac:dyDescent="0.3">
      <c r="A13" s="101"/>
      <c r="B13" s="124" t="s">
        <v>334</v>
      </c>
      <c r="C13" s="125" t="s">
        <v>347</v>
      </c>
      <c r="D13" s="127">
        <v>0.1222</v>
      </c>
      <c r="E13" s="128" t="s">
        <v>348</v>
      </c>
      <c r="F13" s="115"/>
      <c r="G13" s="115"/>
    </row>
    <row r="14" spans="1:7" x14ac:dyDescent="0.25">
      <c r="B14" s="124" t="s">
        <v>337</v>
      </c>
      <c r="C14" s="125" t="s">
        <v>350</v>
      </c>
      <c r="D14" s="127">
        <v>0.1222</v>
      </c>
      <c r="E14" s="128" t="s">
        <v>351</v>
      </c>
      <c r="F14" s="115"/>
      <c r="G14" s="115"/>
    </row>
    <row r="15" spans="1:7" ht="25" x14ac:dyDescent="0.25">
      <c r="B15" s="124" t="s">
        <v>340</v>
      </c>
      <c r="C15" s="125" t="s">
        <v>353</v>
      </c>
      <c r="D15" s="127">
        <v>0.1222</v>
      </c>
      <c r="E15" s="128" t="s">
        <v>354</v>
      </c>
      <c r="F15" s="115"/>
      <c r="G15" s="115"/>
    </row>
    <row r="16" spans="1:7" x14ac:dyDescent="0.25">
      <c r="B16" s="124" t="s">
        <v>343</v>
      </c>
      <c r="C16" s="125" t="s">
        <v>355</v>
      </c>
      <c r="D16" s="127">
        <v>0.1222</v>
      </c>
      <c r="E16" s="128" t="s">
        <v>356</v>
      </c>
      <c r="F16" s="115"/>
      <c r="G16" s="115"/>
    </row>
    <row r="17" spans="2:7" x14ac:dyDescent="0.25">
      <c r="B17" s="124" t="s">
        <v>346</v>
      </c>
      <c r="C17" s="125" t="s">
        <v>357</v>
      </c>
      <c r="D17" s="127">
        <v>0.1222</v>
      </c>
      <c r="E17" s="128" t="s">
        <v>358</v>
      </c>
      <c r="F17" s="115"/>
      <c r="G17" s="115"/>
    </row>
    <row r="18" spans="2:7" x14ac:dyDescent="0.25">
      <c r="B18" s="124" t="s">
        <v>349</v>
      </c>
      <c r="C18" s="125" t="s">
        <v>360</v>
      </c>
      <c r="D18" s="127">
        <v>0.1222</v>
      </c>
      <c r="E18" s="128" t="s">
        <v>361</v>
      </c>
      <c r="F18" s="115"/>
      <c r="G18" s="115"/>
    </row>
    <row r="19" spans="2:7" ht="13" thickBot="1" x14ac:dyDescent="0.3">
      <c r="B19" s="129" t="s">
        <v>352</v>
      </c>
      <c r="C19" s="130" t="s">
        <v>362</v>
      </c>
      <c r="D19" s="131">
        <v>0.1222</v>
      </c>
      <c r="E19" s="132" t="s">
        <v>363</v>
      </c>
      <c r="F19" s="115"/>
      <c r="G19" s="115"/>
    </row>
    <row r="20" spans="2:7" x14ac:dyDescent="0.25">
      <c r="B20" s="115"/>
      <c r="C20" s="115"/>
      <c r="D20" s="115"/>
      <c r="E20" s="115"/>
      <c r="F20" s="115"/>
      <c r="G20" s="115"/>
    </row>
    <row r="21" spans="2:7" x14ac:dyDescent="0.25">
      <c r="B21" s="115"/>
      <c r="C21" s="115"/>
      <c r="D21" s="115"/>
      <c r="E21" s="115"/>
      <c r="F21" s="115"/>
      <c r="G21" s="115"/>
    </row>
    <row r="22" spans="2:7" ht="13" x14ac:dyDescent="0.3">
      <c r="B22" s="133" t="s">
        <v>359</v>
      </c>
      <c r="C22" s="115"/>
      <c r="D22" s="115"/>
      <c r="E22" s="115"/>
      <c r="F22" s="115"/>
      <c r="G22" s="115"/>
    </row>
    <row r="23" spans="2:7" x14ac:dyDescent="0.25">
      <c r="B23" s="115"/>
      <c r="C23" s="115"/>
      <c r="D23" s="115"/>
      <c r="E23" s="115"/>
      <c r="F23" s="115"/>
      <c r="G23" s="115"/>
    </row>
    <row r="24" spans="2:7" ht="13.5" thickBot="1" x14ac:dyDescent="0.35">
      <c r="B24" s="134" t="s">
        <v>364</v>
      </c>
      <c r="C24" s="135"/>
      <c r="D24" s="115"/>
      <c r="E24" s="115"/>
      <c r="F24" s="115"/>
      <c r="G24" s="115"/>
    </row>
    <row r="25" spans="2:7" ht="13" x14ac:dyDescent="0.3">
      <c r="B25" s="116" t="s">
        <v>326</v>
      </c>
      <c r="C25" s="117" t="s">
        <v>331</v>
      </c>
      <c r="D25" s="117" t="s">
        <v>332</v>
      </c>
      <c r="E25" s="118" t="s">
        <v>333</v>
      </c>
      <c r="F25" s="115"/>
      <c r="G25" s="115"/>
    </row>
    <row r="26" spans="2:7" x14ac:dyDescent="0.25">
      <c r="B26" s="119" t="s">
        <v>365</v>
      </c>
      <c r="C26" s="120" t="s">
        <v>368</v>
      </c>
      <c r="D26" s="122">
        <v>0.1222</v>
      </c>
      <c r="E26" s="123" t="s">
        <v>369</v>
      </c>
      <c r="F26" s="115"/>
      <c r="G26" s="115"/>
    </row>
    <row r="27" spans="2:7" x14ac:dyDescent="0.25">
      <c r="B27" s="124" t="s">
        <v>366</v>
      </c>
      <c r="C27" s="125" t="s">
        <v>371</v>
      </c>
      <c r="D27" s="127">
        <v>0.1222</v>
      </c>
      <c r="E27" s="128" t="s">
        <v>372</v>
      </c>
      <c r="F27" s="115"/>
      <c r="G27" s="115"/>
    </row>
    <row r="28" spans="2:7" x14ac:dyDescent="0.25">
      <c r="B28" s="115"/>
      <c r="C28" s="115"/>
      <c r="D28" s="115"/>
      <c r="E28" s="115"/>
      <c r="F28" s="115"/>
      <c r="G28" s="115"/>
    </row>
    <row r="29" spans="2:7" ht="13.5" thickBot="1" x14ac:dyDescent="0.35">
      <c r="B29" s="134" t="s">
        <v>367</v>
      </c>
      <c r="C29" s="135"/>
      <c r="D29" s="115"/>
      <c r="E29" s="115"/>
      <c r="F29" s="115"/>
      <c r="G29" s="115"/>
    </row>
    <row r="30" spans="2:7" ht="13" x14ac:dyDescent="0.3">
      <c r="B30" s="116" t="s">
        <v>326</v>
      </c>
      <c r="C30" s="117" t="s">
        <v>331</v>
      </c>
      <c r="D30" s="117" t="s">
        <v>332</v>
      </c>
      <c r="E30" s="118" t="s">
        <v>333</v>
      </c>
      <c r="F30" s="115"/>
      <c r="G30" s="115"/>
    </row>
    <row r="31" spans="2:7" ht="25" x14ac:dyDescent="0.25">
      <c r="B31" s="119" t="s">
        <v>370</v>
      </c>
      <c r="C31" s="120" t="s">
        <v>375</v>
      </c>
      <c r="D31" s="122">
        <v>0.1222</v>
      </c>
      <c r="E31" s="123" t="s">
        <v>376</v>
      </c>
      <c r="F31" s="115"/>
      <c r="G31" s="115"/>
    </row>
    <row r="32" spans="2:7" x14ac:dyDescent="0.25">
      <c r="B32" s="135"/>
      <c r="C32" s="135"/>
      <c r="D32" s="115"/>
      <c r="E32" s="115"/>
      <c r="F32" s="115"/>
      <c r="G32" s="115"/>
    </row>
    <row r="33" spans="2:7" ht="13.5" thickBot="1" x14ac:dyDescent="0.35">
      <c r="B33" s="134" t="s">
        <v>373</v>
      </c>
      <c r="C33" s="135"/>
      <c r="D33" s="115"/>
      <c r="E33" s="115"/>
      <c r="F33" s="115"/>
      <c r="G33" s="115"/>
    </row>
    <row r="34" spans="2:7" ht="13" x14ac:dyDescent="0.3">
      <c r="B34" s="116" t="s">
        <v>326</v>
      </c>
      <c r="C34" s="117" t="s">
        <v>331</v>
      </c>
      <c r="D34" s="117" t="s">
        <v>332</v>
      </c>
      <c r="E34" s="118" t="s">
        <v>333</v>
      </c>
      <c r="F34" s="115"/>
      <c r="G34" s="115"/>
    </row>
    <row r="35" spans="2:7" x14ac:dyDescent="0.25">
      <c r="B35" s="136" t="s">
        <v>374</v>
      </c>
      <c r="C35" s="120" t="s">
        <v>360</v>
      </c>
      <c r="D35" s="122">
        <v>0.1222</v>
      </c>
      <c r="E35" s="121" t="s">
        <v>361</v>
      </c>
      <c r="F35" s="115"/>
      <c r="G35" s="115"/>
    </row>
    <row r="36" spans="2:7" x14ac:dyDescent="0.25">
      <c r="B36" s="115"/>
      <c r="C36" s="115"/>
      <c r="D36" s="115"/>
      <c r="E36" s="115"/>
      <c r="F36" s="115"/>
      <c r="G36" s="115"/>
    </row>
    <row r="37" spans="2:7" ht="13.5" thickBot="1" x14ac:dyDescent="0.35">
      <c r="B37" s="134" t="s">
        <v>377</v>
      </c>
      <c r="C37" s="135"/>
      <c r="D37" s="115"/>
      <c r="E37" s="115"/>
      <c r="F37" s="115"/>
      <c r="G37" s="115"/>
    </row>
    <row r="38" spans="2:7" ht="13" x14ac:dyDescent="0.3">
      <c r="B38" s="116" t="s">
        <v>326</v>
      </c>
      <c r="C38" s="117" t="s">
        <v>331</v>
      </c>
      <c r="D38" s="117" t="s">
        <v>332</v>
      </c>
      <c r="E38" s="118" t="s">
        <v>333</v>
      </c>
      <c r="F38" s="115"/>
      <c r="G38" s="115"/>
    </row>
    <row r="39" spans="2:7" x14ac:dyDescent="0.25">
      <c r="B39" s="119" t="s">
        <v>378</v>
      </c>
      <c r="C39" s="120" t="s">
        <v>380</v>
      </c>
      <c r="D39" s="122">
        <v>0.1222</v>
      </c>
      <c r="E39" s="123" t="s">
        <v>381</v>
      </c>
      <c r="F39" s="115"/>
      <c r="G39" s="115"/>
    </row>
    <row r="40" spans="2:7" x14ac:dyDescent="0.25">
      <c r="B40" s="115"/>
      <c r="C40" s="115"/>
      <c r="D40" s="115"/>
      <c r="E40" s="115"/>
      <c r="F40" s="115"/>
      <c r="G40" s="115"/>
    </row>
    <row r="41" spans="2:7" ht="13.5" thickBot="1" x14ac:dyDescent="0.35">
      <c r="B41" s="134" t="s">
        <v>379</v>
      </c>
      <c r="C41" s="135"/>
      <c r="D41" s="115"/>
      <c r="E41" s="115"/>
      <c r="F41" s="115"/>
      <c r="G41" s="115"/>
    </row>
    <row r="42" spans="2:7" ht="13" x14ac:dyDescent="0.3">
      <c r="B42" s="116" t="s">
        <v>326</v>
      </c>
      <c r="C42" s="117" t="s">
        <v>331</v>
      </c>
      <c r="D42" s="117" t="s">
        <v>332</v>
      </c>
      <c r="E42" s="118" t="s">
        <v>333</v>
      </c>
      <c r="F42" s="115"/>
      <c r="G42" s="115"/>
    </row>
    <row r="43" spans="2:7" x14ac:dyDescent="0.25">
      <c r="B43" s="119" t="s">
        <v>382</v>
      </c>
      <c r="C43" s="120" t="s">
        <v>385</v>
      </c>
      <c r="D43" s="122">
        <v>0.1222</v>
      </c>
      <c r="E43" s="123" t="s">
        <v>386</v>
      </c>
      <c r="F43" s="115"/>
      <c r="G43" s="115"/>
    </row>
    <row r="44" spans="2:7" x14ac:dyDescent="0.25">
      <c r="B44" s="124" t="s">
        <v>383</v>
      </c>
      <c r="C44" s="125" t="s">
        <v>360</v>
      </c>
      <c r="D44" s="127">
        <v>0.1222</v>
      </c>
      <c r="E44" s="128" t="s">
        <v>361</v>
      </c>
      <c r="F44" s="115"/>
      <c r="G44" s="115"/>
    </row>
    <row r="45" spans="2:7" ht="25" x14ac:dyDescent="0.25">
      <c r="B45" s="124" t="s">
        <v>384</v>
      </c>
      <c r="C45" s="125" t="s">
        <v>388</v>
      </c>
      <c r="D45" s="127">
        <v>0.1222</v>
      </c>
      <c r="E45" s="128" t="s">
        <v>389</v>
      </c>
      <c r="F45" s="115"/>
      <c r="G45" s="115"/>
    </row>
    <row r="46" spans="2:7" x14ac:dyDescent="0.25">
      <c r="B46" s="115"/>
      <c r="C46" s="115"/>
      <c r="D46" s="115"/>
      <c r="E46" s="115"/>
      <c r="F46" s="115"/>
      <c r="G46" s="115"/>
    </row>
    <row r="47" spans="2:7" ht="13.5" thickBot="1" x14ac:dyDescent="0.35">
      <c r="B47" s="134" t="s">
        <v>387</v>
      </c>
      <c r="C47" s="115"/>
      <c r="D47" s="115"/>
      <c r="E47" s="115"/>
      <c r="F47" s="115"/>
      <c r="G47" s="115"/>
    </row>
    <row r="48" spans="2:7" ht="26" x14ac:dyDescent="0.3">
      <c r="B48" s="116" t="s">
        <v>390</v>
      </c>
      <c r="C48" s="117" t="s">
        <v>331</v>
      </c>
      <c r="D48" s="117" t="s">
        <v>332</v>
      </c>
      <c r="E48" s="118" t="s">
        <v>333</v>
      </c>
      <c r="F48" s="115"/>
      <c r="G48" s="115"/>
    </row>
    <row r="49" spans="2:7" x14ac:dyDescent="0.25">
      <c r="B49" s="136" t="s">
        <v>391</v>
      </c>
      <c r="C49" s="120" t="s">
        <v>392</v>
      </c>
      <c r="D49" s="122">
        <v>0.1222</v>
      </c>
      <c r="E49" s="121" t="s">
        <v>393</v>
      </c>
      <c r="F49" s="115"/>
      <c r="G49" s="115"/>
    </row>
    <row r="50" spans="2:7" x14ac:dyDescent="0.25">
      <c r="B50" s="137" t="s">
        <v>334</v>
      </c>
      <c r="C50" s="125" t="s">
        <v>394</v>
      </c>
      <c r="D50" s="127">
        <v>0.1222</v>
      </c>
      <c r="E50" s="126" t="s">
        <v>395</v>
      </c>
      <c r="F50" s="115"/>
      <c r="G50" s="115"/>
    </row>
  </sheetData>
  <sheetProtection algorithmName="SHA-512" hashValue="zDO5DOmXuykk9bCOnROAWUNzLK+eXM/vOGXsMxu3EOaXjdzjCQoR73Y0FLnPmupHIwEvlmLBuFu4OGk4Jc4I4w==" saltValue="xuzGMu/dUmN77qXVecGqZQ==" spinCount="100000" sheet="1" formatCells="0" formatColumns="0" formatRows="0" insertColumns="0" insertRows="0" insertHyperlinks="0" deleteColumns="0" deleteRows="0"/>
  <mergeCells count="1">
    <mergeCell ref="B3:E3"/>
  </mergeCells>
  <hyperlinks>
    <hyperlink ref="A2" location="Contenido!A1" display="Volver al menú" xr:uid="{EB91C830-D298-4F7B-8B42-E062B179F518}"/>
  </hyperlinks>
  <pageMargins left="0.75" right="0.75" top="1" bottom="1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9456368785754BADEA9CFBDE99EE13" ma:contentTypeVersion="18" ma:contentTypeDescription="Crear nuevo documento." ma:contentTypeScope="" ma:versionID="419373c5b74f91e5caec7a453a73dbb8">
  <xsd:schema xmlns:xsd="http://www.w3.org/2001/XMLSchema" xmlns:xs="http://www.w3.org/2001/XMLSchema" xmlns:p="http://schemas.microsoft.com/office/2006/metadata/properties" xmlns:ns2="d91cec14-1a71-4ce9-89da-497bb67cbb7c" xmlns:ns3="aea7a327-8caf-4af8-9538-fb328a57545b" xmlns:ns4="723d44a2-51b0-482f-af31-1e8898b1ce90" targetNamespace="http://schemas.microsoft.com/office/2006/metadata/properties" ma:root="true" ma:fieldsID="93cf0e623e7fb75ffba5e96fa70296ed" ns2:_="" ns3:_="" ns4:_="">
    <xsd:import namespace="d91cec14-1a71-4ce9-89da-497bb67cbb7c"/>
    <xsd:import namespace="aea7a327-8caf-4af8-9538-fb328a57545b"/>
    <xsd:import namespace="723d44a2-51b0-482f-af31-1e8898b1ce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cec14-1a71-4ce9-89da-497bb67cbb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7a327-8caf-4af8-9538-fb328a575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d44a2-51b0-482f-af31-1e8898b1ce9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7c09bd2-8d73-4197-98b7-deb45bfacb59}" ma:internalName="TaxCatchAll" ma:showField="CatchAllData" ma:web="723d44a2-51b0-482f-af31-1e8898b1c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3d44a2-51b0-482f-af31-1e8898b1ce90" xsi:nil="true"/>
    <lcf76f155ced4ddcb4097134ff3c332f xmlns="aea7a327-8caf-4af8-9538-fb328a57545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CAE5C7-7625-470B-97D8-432FE3EEA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cec14-1a71-4ce9-89da-497bb67cbb7c"/>
    <ds:schemaRef ds:uri="aea7a327-8caf-4af8-9538-fb328a57545b"/>
    <ds:schemaRef ds:uri="723d44a2-51b0-482f-af31-1e8898b1c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33A00D-DF91-48FF-9008-E654BD19A836}">
  <ds:schemaRefs>
    <ds:schemaRef ds:uri="http://purl.org/dc/terms/"/>
    <ds:schemaRef ds:uri="723d44a2-51b0-482f-af31-1e8898b1ce90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ea7a327-8caf-4af8-9538-fb328a57545b"/>
    <ds:schemaRef ds:uri="d91cec14-1a71-4ce9-89da-497bb67cbb7c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1ADDEFB-D88E-4980-9D48-E534DC90E3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Contenido</vt:lpstr>
      <vt:lpstr>Valores matrículas 2022 - 2023</vt:lpstr>
      <vt:lpstr>Otros conceptos 2022 - 2023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Carolina Guarnizo Sánchez</dc:creator>
  <cp:keywords/>
  <dc:description/>
  <cp:lastModifiedBy>Francisco Javier Pabon Becerra</cp:lastModifiedBy>
  <cp:revision/>
  <dcterms:created xsi:type="dcterms:W3CDTF">2015-11-22T13:47:05Z</dcterms:created>
  <dcterms:modified xsi:type="dcterms:W3CDTF">2022-12-15T13:15:09Z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0x010100099456368785754BADEA9CFBDE99EE13</vt:lpwstr>
  </property>
  <property fmtid="{D5CDD505-2E9C-101B-9397-08002B2CF9AE}" pid="5" name="MediaServiceImageTags">
    <vt:lpwstr/>
  </property>
</Properties>
</file>